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delweissmf-my.sharepoint.com/personal/jehzeel_master_edelweissmf_com1/Documents/FCMPL2/LAB/COMPLIANCE/Mutual Fund/compliance/Compliance/Reports/1 - SEBI/31_Monthly Portfolio Disclosure/2024/12. December 2024/"/>
    </mc:Choice>
  </mc:AlternateContent>
  <xr:revisionPtr revIDLastSave="11" documentId="11_13D95415E0D56F8C0947DE9E63285E3F20A6E300" xr6:coauthVersionLast="47" xr6:coauthVersionMax="47" xr10:uidLastSave="{79C5DD7E-556A-4577-A885-3C68B3BB6CE8}"/>
  <bookViews>
    <workbookView xWindow="-110" yWindow="-110" windowWidth="19420" windowHeight="11500" xr2:uid="{00000000-000D-0000-FFFF-FFFF00000000}"/>
  </bookViews>
  <sheets>
    <sheet name="Index" sheetId="1" r:id="rId1"/>
    <sheet name="EDBE25" sheetId="2" r:id="rId2"/>
    <sheet name="EDCF28" sheetId="3" r:id="rId3"/>
    <sheet name="EDCG28" sheetId="4" r:id="rId4"/>
    <sheet name="EEELSS" sheetId="5" r:id="rId5"/>
    <sheet name="EEFOCF" sheetId="6" r:id="rId6"/>
    <sheet name="EEMMQI" sheetId="7" r:id="rId7"/>
    <sheet name="EOEMOP" sheetId="8" r:id="rId8"/>
    <sheet name="EDBPDF" sheetId="9" r:id="rId9"/>
    <sheet name="EDCPSF" sheetId="10" r:id="rId10"/>
    <sheet name="EDCSDF" sheetId="11" r:id="rId11"/>
    <sheet name="EEIF30" sheetId="12" r:id="rId12"/>
    <sheet name="EEMOF1" sheetId="13" r:id="rId13"/>
    <sheet name="EOCHIF" sheetId="14" r:id="rId14"/>
    <sheet name="EODWHF" sheetId="15" r:id="rId15"/>
    <sheet name="EDBE31" sheetId="16" r:id="rId16"/>
    <sheet name="EDBE32" sheetId="17" r:id="rId17"/>
    <sheet name="EDFF25" sheetId="18" r:id="rId18"/>
    <sheet name="EEBCYF" sheetId="19" r:id="rId19"/>
    <sheet name="EEDGEF" sheetId="20" r:id="rId20"/>
    <sheet name="EEMMQE" sheetId="21" r:id="rId21"/>
    <sheet name="EOUSTF" sheetId="22" r:id="rId22"/>
    <sheet name="EDBE30" sheetId="23" r:id="rId23"/>
    <sheet name="EEEQTF" sheetId="24" r:id="rId24"/>
    <sheet name="EEPRUA" sheetId="25" r:id="rId25"/>
    <sheet name="EETECF" sheetId="26" r:id="rId26"/>
    <sheet name="EOEDOF" sheetId="27" r:id="rId27"/>
    <sheet name="EDACBF" sheetId="28" r:id="rId28"/>
    <sheet name="EDBE33" sheetId="29" r:id="rId29"/>
    <sheet name="EDCG27" sheetId="30" r:id="rId30"/>
    <sheet name="EDNPSF" sheetId="31" r:id="rId31"/>
    <sheet name="EEECRF" sheetId="32" r:id="rId32"/>
    <sheet name="EEIF50" sheetId="33" r:id="rId33"/>
    <sheet name="EEM150" sheetId="34" r:id="rId34"/>
    <sheet name="EENBEF" sheetId="35" r:id="rId35"/>
    <sheet name="EDFF33" sheetId="36" r:id="rId36"/>
    <sheet name="EDGSEC" sheetId="37" r:id="rId37"/>
    <sheet name="EDONTF" sheetId="38" r:id="rId38"/>
    <sheet name="EEESCF" sheetId="39" r:id="rId39"/>
    <sheet name="EELMIF" sheetId="40" r:id="rId40"/>
    <sheet name="EGSFOF" sheetId="41" r:id="rId41"/>
    <sheet name="EDFF32" sheetId="42" r:id="rId42"/>
    <sheet name="EEALVF" sheetId="43" r:id="rId43"/>
    <sheet name="EEARBF" sheetId="44" r:id="rId44"/>
    <sheet name="EEARFD" sheetId="45" r:id="rId45"/>
    <sheet name="EEBCIE" sheetId="46" r:id="rId46"/>
    <sheet name="EEESSF" sheetId="47" r:id="rId47"/>
    <sheet name="EEMCPF" sheetId="48" r:id="rId48"/>
    <sheet name="EESMCF" sheetId="49" r:id="rId49"/>
    <sheet name="EOASEF" sheetId="50" r:id="rId50"/>
    <sheet name="EOUSEF" sheetId="51" r:id="rId51"/>
    <sheet name="ESLVRE" sheetId="52" r:id="rId52"/>
    <sheet name="EDCG37" sheetId="53" r:id="rId53"/>
    <sheet name="EDFF30" sheetId="54" r:id="rId54"/>
    <sheet name="EDFF31" sheetId="55" r:id="rId55"/>
    <sheet name="EDNP27" sheetId="56" r:id="rId56"/>
    <sheet name="EEMAAF" sheetId="57" r:id="rId57"/>
    <sheet name="EENN50" sheetId="58" r:id="rId58"/>
    <sheet name="EES250" sheetId="59" r:id="rId59"/>
    <sheet name="EGOLDE" sheetId="60" r:id="rId60"/>
    <sheet name="ELLIQF" sheetId="61" r:id="rId61"/>
  </sheets>
  <definedNames>
    <definedName name="Hedging_Positions_through_Futures_AS_ON_MMMM_DD__YYYY___NIL" localSheetId="27">EDACBF!#REF!</definedName>
    <definedName name="Hedging_Positions_through_Futures_AS_ON_MMMM_DD__YYYY___NIL" localSheetId="22">EDBE30!#REF!</definedName>
    <definedName name="Hedging_Positions_through_Futures_AS_ON_MMMM_DD__YYYY___NIL" localSheetId="15">EDBE31!#REF!</definedName>
    <definedName name="Hedging_Positions_through_Futures_AS_ON_MMMM_DD__YYYY___NIL" localSheetId="16">EDBE32!#REF!</definedName>
    <definedName name="Hedging_Positions_through_Futures_AS_ON_MMMM_DD__YYYY___NIL" localSheetId="28">EDBE33!#REF!</definedName>
    <definedName name="Hedging_Positions_through_Futures_AS_ON_MMMM_DD__YYYY___NIL" localSheetId="8">EDBPDF!#REF!</definedName>
    <definedName name="Hedging_Positions_through_Futures_AS_ON_MMMM_DD__YYYY___NIL" localSheetId="2">EDCF28!#REF!</definedName>
    <definedName name="Hedging_Positions_through_Futures_AS_ON_MMMM_DD__YYYY___NIL" localSheetId="29">EDCG27!#REF!</definedName>
    <definedName name="Hedging_Positions_through_Futures_AS_ON_MMMM_DD__YYYY___NIL" localSheetId="3">EDCG28!#REF!</definedName>
    <definedName name="Hedging_Positions_through_Futures_AS_ON_MMMM_DD__YYYY___NIL" localSheetId="52">EDCG37!#REF!</definedName>
    <definedName name="Hedging_Positions_through_Futures_AS_ON_MMMM_DD__YYYY___NIL" localSheetId="9">EDCPSF!#REF!</definedName>
    <definedName name="Hedging_Positions_through_Futures_AS_ON_MMMM_DD__YYYY___NIL" localSheetId="10">EDCSDF!#REF!</definedName>
    <definedName name="Hedging_Positions_through_Futures_AS_ON_MMMM_DD__YYYY___NIL" localSheetId="17">EDFF25!#REF!</definedName>
    <definedName name="Hedging_Positions_through_Futures_AS_ON_MMMM_DD__YYYY___NIL" localSheetId="53">EDFF30!#REF!</definedName>
    <definedName name="Hedging_Positions_through_Futures_AS_ON_MMMM_DD__YYYY___NIL" localSheetId="54">EDFF31!#REF!</definedName>
    <definedName name="Hedging_Positions_through_Futures_AS_ON_MMMM_DD__YYYY___NIL" localSheetId="41">EDFF32!#REF!</definedName>
    <definedName name="Hedging_Positions_through_Futures_AS_ON_MMMM_DD__YYYY___NIL" localSheetId="35">EDFF33!#REF!</definedName>
    <definedName name="Hedging_Positions_through_Futures_AS_ON_MMMM_DD__YYYY___NIL" localSheetId="36">EDGSEC!#REF!</definedName>
    <definedName name="Hedging_Positions_through_Futures_AS_ON_MMMM_DD__YYYY___NIL" localSheetId="55">EDNP27!#REF!</definedName>
    <definedName name="Hedging_Positions_through_Futures_AS_ON_MMMM_DD__YYYY___NIL" localSheetId="30">EDNPSF!#REF!</definedName>
    <definedName name="Hedging_Positions_through_Futures_AS_ON_MMMM_DD__YYYY___NIL" localSheetId="37">EDONTF!#REF!</definedName>
    <definedName name="Hedging_Positions_through_Futures_AS_ON_MMMM_DD__YYYY___NIL" localSheetId="42">EEALVF!#REF!</definedName>
    <definedName name="Hedging_Positions_through_Futures_AS_ON_MMMM_DD__YYYY___NIL" localSheetId="43">EEARBF!#REF!</definedName>
    <definedName name="Hedging_Positions_through_Futures_AS_ON_MMMM_DD__YYYY___NIL" localSheetId="44">EEARFD!#REF!</definedName>
    <definedName name="Hedging_Positions_through_Futures_AS_ON_MMMM_DD__YYYY___NIL" localSheetId="45">EEBCIE!#REF!</definedName>
    <definedName name="Hedging_Positions_through_Futures_AS_ON_MMMM_DD__YYYY___NIL" localSheetId="18">EEBCYF!#REF!</definedName>
    <definedName name="Hedging_Positions_through_Futures_AS_ON_MMMM_DD__YYYY___NIL" localSheetId="19">EEDGEF!#REF!</definedName>
    <definedName name="Hedging_Positions_through_Futures_AS_ON_MMMM_DD__YYYY___NIL" localSheetId="31">EEECRF!#REF!</definedName>
    <definedName name="Hedging_Positions_through_Futures_AS_ON_MMMM_DD__YYYY___NIL" localSheetId="4">EEELSS!#REF!</definedName>
    <definedName name="Hedging_Positions_through_Futures_AS_ON_MMMM_DD__YYYY___NIL" localSheetId="23">EEEQTF!#REF!</definedName>
    <definedName name="Hedging_Positions_through_Futures_AS_ON_MMMM_DD__YYYY___NIL" localSheetId="38">EEESCF!#REF!</definedName>
    <definedName name="Hedging_Positions_through_Futures_AS_ON_MMMM_DD__YYYY___NIL" localSheetId="46">EEESSF!#REF!</definedName>
    <definedName name="Hedging_Positions_through_Futures_AS_ON_MMMM_DD__YYYY___NIL" localSheetId="5">EEFOCF!#REF!</definedName>
    <definedName name="Hedging_Positions_through_Futures_AS_ON_MMMM_DD__YYYY___NIL" localSheetId="11">EEIF30!#REF!</definedName>
    <definedName name="Hedging_Positions_through_Futures_AS_ON_MMMM_DD__YYYY___NIL" localSheetId="32">EEIF50!#REF!</definedName>
    <definedName name="Hedging_Positions_through_Futures_AS_ON_MMMM_DD__YYYY___NIL" localSheetId="39">EELMIF!#REF!</definedName>
    <definedName name="Hedging_Positions_through_Futures_AS_ON_MMMM_DD__YYYY___NIL" localSheetId="33">'EEM150'!#REF!</definedName>
    <definedName name="Hedging_Positions_through_Futures_AS_ON_MMMM_DD__YYYY___NIL" localSheetId="56">EEMAAF!#REF!</definedName>
    <definedName name="Hedging_Positions_through_Futures_AS_ON_MMMM_DD__YYYY___NIL" localSheetId="47">EEMCPF!#REF!</definedName>
    <definedName name="Hedging_Positions_through_Futures_AS_ON_MMMM_DD__YYYY___NIL" localSheetId="20">EEMMQE!#REF!</definedName>
    <definedName name="Hedging_Positions_through_Futures_AS_ON_MMMM_DD__YYYY___NIL" localSheetId="6">EEMMQI!#REF!</definedName>
    <definedName name="Hedging_Positions_through_Futures_AS_ON_MMMM_DD__YYYY___NIL" localSheetId="12">EEMOF1!#REF!</definedName>
    <definedName name="Hedging_Positions_through_Futures_AS_ON_MMMM_DD__YYYY___NIL" localSheetId="34">EENBEF!#REF!</definedName>
    <definedName name="Hedging_Positions_through_Futures_AS_ON_MMMM_DD__YYYY___NIL" localSheetId="57">EENN50!#REF!</definedName>
    <definedName name="Hedging_Positions_through_Futures_AS_ON_MMMM_DD__YYYY___NIL" localSheetId="24">EEPRUA!#REF!</definedName>
    <definedName name="Hedging_Positions_through_Futures_AS_ON_MMMM_DD__YYYY___NIL" localSheetId="58">'EES250'!#REF!</definedName>
    <definedName name="Hedging_Positions_through_Futures_AS_ON_MMMM_DD__YYYY___NIL" localSheetId="48">EESMCF!#REF!</definedName>
    <definedName name="Hedging_Positions_through_Futures_AS_ON_MMMM_DD__YYYY___NIL" localSheetId="25">EETECF!#REF!</definedName>
    <definedName name="Hedging_Positions_through_Futures_AS_ON_MMMM_DD__YYYY___NIL" localSheetId="59">EGOLDE!#REF!</definedName>
    <definedName name="Hedging_Positions_through_Futures_AS_ON_MMMM_DD__YYYY___NIL" localSheetId="40">EGSFOF!#REF!</definedName>
    <definedName name="Hedging_Positions_through_Futures_AS_ON_MMMM_DD__YYYY___NIL" localSheetId="60">ELLIQF!#REF!</definedName>
    <definedName name="Hedging_Positions_through_Futures_AS_ON_MMMM_DD__YYYY___NIL" localSheetId="49">EOASEF!#REF!</definedName>
    <definedName name="Hedging_Positions_through_Futures_AS_ON_MMMM_DD__YYYY___NIL" localSheetId="13">EOCHIF!#REF!</definedName>
    <definedName name="Hedging_Positions_through_Futures_AS_ON_MMMM_DD__YYYY___NIL" localSheetId="14">EODWHF!#REF!</definedName>
    <definedName name="Hedging_Positions_through_Futures_AS_ON_MMMM_DD__YYYY___NIL" localSheetId="26">EOEDOF!#REF!</definedName>
    <definedName name="Hedging_Positions_through_Futures_AS_ON_MMMM_DD__YYYY___NIL" localSheetId="7">EOEMOP!#REF!</definedName>
    <definedName name="Hedging_Positions_through_Futures_AS_ON_MMMM_DD__YYYY___NIL" localSheetId="50">EOUSEF!#REF!</definedName>
    <definedName name="Hedging_Positions_through_Futures_AS_ON_MMMM_DD__YYYY___NIL" localSheetId="21">EOUSTF!#REF!</definedName>
    <definedName name="Hedging_Positions_through_Futures_AS_ON_MMMM_DD__YYYY___NIL" localSheetId="51">ESLVRE!#REF!</definedName>
    <definedName name="Hedging_Positions_through_Futures_AS_ON_MMMM_DD__YYYY___NIL">EDBE25!#REF!</definedName>
    <definedName name="JPM_Footer_disp" localSheetId="27">EDACBF!#REF!</definedName>
    <definedName name="JPM_Footer_disp" localSheetId="22">EDBE30!#REF!</definedName>
    <definedName name="JPM_Footer_disp" localSheetId="15">EDBE31!#REF!</definedName>
    <definedName name="JPM_Footer_disp" localSheetId="16">EDBE32!#REF!</definedName>
    <definedName name="JPM_Footer_disp" localSheetId="28">EDBE33!#REF!</definedName>
    <definedName name="JPM_Footer_disp" localSheetId="8">EDBPDF!#REF!</definedName>
    <definedName name="JPM_Footer_disp" localSheetId="2">EDCF28!#REF!</definedName>
    <definedName name="JPM_Footer_disp" localSheetId="29">EDCG27!#REF!</definedName>
    <definedName name="JPM_Footer_disp" localSheetId="3">EDCG28!#REF!</definedName>
    <definedName name="JPM_Footer_disp" localSheetId="52">EDCG37!#REF!</definedName>
    <definedName name="JPM_Footer_disp" localSheetId="9">EDCPSF!#REF!</definedName>
    <definedName name="JPM_Footer_disp" localSheetId="10">EDCSDF!#REF!</definedName>
    <definedName name="JPM_Footer_disp" localSheetId="17">EDFF25!#REF!</definedName>
    <definedName name="JPM_Footer_disp" localSheetId="53">EDFF30!#REF!</definedName>
    <definedName name="JPM_Footer_disp" localSheetId="54">EDFF31!#REF!</definedName>
    <definedName name="JPM_Footer_disp" localSheetId="41">EDFF32!#REF!</definedName>
    <definedName name="JPM_Footer_disp" localSheetId="35">EDFF33!#REF!</definedName>
    <definedName name="JPM_Footer_disp" localSheetId="36">EDGSEC!#REF!</definedName>
    <definedName name="JPM_Footer_disp" localSheetId="55">EDNP27!#REF!</definedName>
    <definedName name="JPM_Footer_disp" localSheetId="30">EDNPSF!#REF!</definedName>
    <definedName name="JPM_Footer_disp" localSheetId="37">EDONTF!#REF!</definedName>
    <definedName name="JPM_Footer_disp" localSheetId="42">EEALVF!#REF!</definedName>
    <definedName name="JPM_Footer_disp" localSheetId="43">EEARBF!#REF!</definedName>
    <definedName name="JPM_Footer_disp" localSheetId="44">EEARFD!#REF!</definedName>
    <definedName name="JPM_Footer_disp" localSheetId="45">EEBCIE!#REF!</definedName>
    <definedName name="JPM_Footer_disp" localSheetId="18">EEBCYF!#REF!</definedName>
    <definedName name="JPM_Footer_disp" localSheetId="19">EEDGEF!#REF!</definedName>
    <definedName name="JPM_Footer_disp" localSheetId="31">EEECRF!#REF!</definedName>
    <definedName name="JPM_Footer_disp" localSheetId="4">EEELSS!#REF!</definedName>
    <definedName name="JPM_Footer_disp" localSheetId="23">EEEQTF!#REF!</definedName>
    <definedName name="JPM_Footer_disp" localSheetId="38">EEESCF!#REF!</definedName>
    <definedName name="JPM_Footer_disp" localSheetId="46">EEESSF!#REF!</definedName>
    <definedName name="JPM_Footer_disp" localSheetId="5">EEFOCF!#REF!</definedName>
    <definedName name="JPM_Footer_disp" localSheetId="11">EEIF30!#REF!</definedName>
    <definedName name="JPM_Footer_disp" localSheetId="32">EEIF50!#REF!</definedName>
    <definedName name="JPM_Footer_disp" localSheetId="39">EELMIF!#REF!</definedName>
    <definedName name="JPM_Footer_disp" localSheetId="33">'EEM150'!#REF!</definedName>
    <definedName name="JPM_Footer_disp" localSheetId="56">EEMAAF!#REF!</definedName>
    <definedName name="JPM_Footer_disp" localSheetId="47">EEMCPF!#REF!</definedName>
    <definedName name="JPM_Footer_disp" localSheetId="20">EEMMQE!#REF!</definedName>
    <definedName name="JPM_Footer_disp" localSheetId="6">EEMMQI!#REF!</definedName>
    <definedName name="JPM_Footer_disp" localSheetId="12">EEMOF1!#REF!</definedName>
    <definedName name="JPM_Footer_disp" localSheetId="34">EENBEF!#REF!</definedName>
    <definedName name="JPM_Footer_disp" localSheetId="57">EENN50!#REF!</definedName>
    <definedName name="JPM_Footer_disp" localSheetId="24">EEPRUA!#REF!</definedName>
    <definedName name="JPM_Footer_disp" localSheetId="58">'EES250'!#REF!</definedName>
    <definedName name="JPM_Footer_disp" localSheetId="48">EESMCF!#REF!</definedName>
    <definedName name="JPM_Footer_disp" localSheetId="25">EETECF!#REF!</definedName>
    <definedName name="JPM_Footer_disp" localSheetId="59">EGOLDE!#REF!</definedName>
    <definedName name="JPM_Footer_disp" localSheetId="40">EGSFOF!#REF!</definedName>
    <definedName name="JPM_Footer_disp" localSheetId="60">ELLIQF!#REF!</definedName>
    <definedName name="JPM_Footer_disp" localSheetId="49">EOASEF!#REF!</definedName>
    <definedName name="JPM_Footer_disp" localSheetId="13">EOCHIF!#REF!</definedName>
    <definedName name="JPM_Footer_disp" localSheetId="14">EODWHF!#REF!</definedName>
    <definedName name="JPM_Footer_disp" localSheetId="26">EOEDOF!#REF!</definedName>
    <definedName name="JPM_Footer_disp" localSheetId="7">EOEMOP!#REF!</definedName>
    <definedName name="JPM_Footer_disp" localSheetId="50">EOUSEF!#REF!</definedName>
    <definedName name="JPM_Footer_disp" localSheetId="21">EOUSTF!#REF!</definedName>
    <definedName name="JPM_Footer_disp" localSheetId="51">ESLVRE!#REF!</definedName>
    <definedName name="JPM_Footer_disp">EDBE25!#REF!</definedName>
    <definedName name="JPM_Footer_disp12" localSheetId="27">EDACBF!#REF!</definedName>
    <definedName name="JPM_Footer_disp12" localSheetId="22">EDBE30!#REF!</definedName>
    <definedName name="JPM_Footer_disp12" localSheetId="15">EDBE31!#REF!</definedName>
    <definedName name="JPM_Footer_disp12" localSheetId="16">EDBE32!#REF!</definedName>
    <definedName name="JPM_Footer_disp12" localSheetId="28">EDBE33!#REF!</definedName>
    <definedName name="JPM_Footer_disp12" localSheetId="8">EDBPDF!#REF!</definedName>
    <definedName name="JPM_Footer_disp12" localSheetId="2">EDCF28!#REF!</definedName>
    <definedName name="JPM_Footer_disp12" localSheetId="29">EDCG27!#REF!</definedName>
    <definedName name="JPM_Footer_disp12" localSheetId="3">EDCG28!#REF!</definedName>
    <definedName name="JPM_Footer_disp12" localSheetId="52">EDCG37!#REF!</definedName>
    <definedName name="JPM_Footer_disp12" localSheetId="9">EDCPSF!#REF!</definedName>
    <definedName name="JPM_Footer_disp12" localSheetId="10">EDCSDF!#REF!</definedName>
    <definedName name="JPM_Footer_disp12" localSheetId="17">EDFF25!#REF!</definedName>
    <definedName name="JPM_Footer_disp12" localSheetId="53">EDFF30!#REF!</definedName>
    <definedName name="JPM_Footer_disp12" localSheetId="54">EDFF31!#REF!</definedName>
    <definedName name="JPM_Footer_disp12" localSheetId="41">EDFF32!#REF!</definedName>
    <definedName name="JPM_Footer_disp12" localSheetId="35">EDFF33!#REF!</definedName>
    <definedName name="JPM_Footer_disp12" localSheetId="36">EDGSEC!#REF!</definedName>
    <definedName name="JPM_Footer_disp12" localSheetId="55">EDNP27!#REF!</definedName>
    <definedName name="JPM_Footer_disp12" localSheetId="30">EDNPSF!#REF!</definedName>
    <definedName name="JPM_Footer_disp12" localSheetId="37">EDONTF!#REF!</definedName>
    <definedName name="JPM_Footer_disp12" localSheetId="42">EEALVF!#REF!</definedName>
    <definedName name="JPM_Footer_disp12" localSheetId="43">EEARBF!#REF!</definedName>
    <definedName name="JPM_Footer_disp12" localSheetId="44">EEARFD!#REF!</definedName>
    <definedName name="JPM_Footer_disp12" localSheetId="45">EEBCIE!#REF!</definedName>
    <definedName name="JPM_Footer_disp12" localSheetId="18">EEBCYF!#REF!</definedName>
    <definedName name="JPM_Footer_disp12" localSheetId="19">EEDGEF!#REF!</definedName>
    <definedName name="JPM_Footer_disp12" localSheetId="31">EEECRF!#REF!</definedName>
    <definedName name="JPM_Footer_disp12" localSheetId="4">EEELSS!#REF!</definedName>
    <definedName name="JPM_Footer_disp12" localSheetId="23">EEEQTF!#REF!</definedName>
    <definedName name="JPM_Footer_disp12" localSheetId="38">EEESCF!#REF!</definedName>
    <definedName name="JPM_Footer_disp12" localSheetId="46">EEESSF!#REF!</definedName>
    <definedName name="JPM_Footer_disp12" localSheetId="5">EEFOCF!#REF!</definedName>
    <definedName name="JPM_Footer_disp12" localSheetId="11">EEIF30!#REF!</definedName>
    <definedName name="JPM_Footer_disp12" localSheetId="32">EEIF50!#REF!</definedName>
    <definedName name="JPM_Footer_disp12" localSheetId="39">EELMIF!#REF!</definedName>
    <definedName name="JPM_Footer_disp12" localSheetId="33">'EEM150'!#REF!</definedName>
    <definedName name="JPM_Footer_disp12" localSheetId="56">EEMAAF!#REF!</definedName>
    <definedName name="JPM_Footer_disp12" localSheetId="47">EEMCPF!#REF!</definedName>
    <definedName name="JPM_Footer_disp12" localSheetId="20">EEMMQE!#REF!</definedName>
    <definedName name="JPM_Footer_disp12" localSheetId="6">EEMMQI!#REF!</definedName>
    <definedName name="JPM_Footer_disp12" localSheetId="12">EEMOF1!#REF!</definedName>
    <definedName name="JPM_Footer_disp12" localSheetId="34">EENBEF!#REF!</definedName>
    <definedName name="JPM_Footer_disp12" localSheetId="57">EENN50!#REF!</definedName>
    <definedName name="JPM_Footer_disp12" localSheetId="24">EEPRUA!#REF!</definedName>
    <definedName name="JPM_Footer_disp12" localSheetId="58">'EES250'!#REF!</definedName>
    <definedName name="JPM_Footer_disp12" localSheetId="48">EESMCF!#REF!</definedName>
    <definedName name="JPM_Footer_disp12" localSheetId="25">EETECF!#REF!</definedName>
    <definedName name="JPM_Footer_disp12" localSheetId="59">EGOLDE!#REF!</definedName>
    <definedName name="JPM_Footer_disp12" localSheetId="40">EGSFOF!#REF!</definedName>
    <definedName name="JPM_Footer_disp12" localSheetId="60">ELLIQF!#REF!</definedName>
    <definedName name="JPM_Footer_disp12" localSheetId="49">EOASEF!#REF!</definedName>
    <definedName name="JPM_Footer_disp12" localSheetId="13">EOCHIF!#REF!</definedName>
    <definedName name="JPM_Footer_disp12" localSheetId="14">EODWHF!#REF!</definedName>
    <definedName name="JPM_Footer_disp12" localSheetId="26">EOEDOF!#REF!</definedName>
    <definedName name="JPM_Footer_disp12" localSheetId="7">EOEMOP!#REF!</definedName>
    <definedName name="JPM_Footer_disp12" localSheetId="50">EOUSEF!#REF!</definedName>
    <definedName name="JPM_Footer_disp12" localSheetId="21">EOUSTF!#REF!</definedName>
    <definedName name="JPM_Footer_disp12" localSheetId="51">ESLVRE!#REF!</definedName>
    <definedName name="JPM_Footer_disp12">EDBE25!#REF!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" i="61" l="1"/>
  <c r="F13" i="60"/>
  <c r="E13" i="60"/>
  <c r="F12" i="60"/>
  <c r="F8" i="60"/>
  <c r="E8" i="60"/>
  <c r="H1" i="60"/>
  <c r="H1" i="59"/>
  <c r="H1" i="58"/>
  <c r="B221" i="57"/>
  <c r="F199" i="57"/>
  <c r="F185" i="57"/>
  <c r="E185" i="57"/>
  <c r="F183" i="57"/>
  <c r="E183" i="57"/>
  <c r="F182" i="57"/>
  <c r="F144" i="57"/>
  <c r="E144" i="57"/>
  <c r="F142" i="57"/>
  <c r="E142" i="57"/>
  <c r="F67" i="57"/>
  <c r="E67" i="57"/>
  <c r="H1" i="57"/>
  <c r="B85" i="56"/>
  <c r="H1" i="56"/>
  <c r="B40" i="55"/>
  <c r="H1" i="55"/>
  <c r="B40" i="54"/>
  <c r="H1" i="54"/>
  <c r="B69" i="53"/>
  <c r="H1" i="53"/>
  <c r="F13" i="52"/>
  <c r="E13" i="52"/>
  <c r="F12" i="52"/>
  <c r="F8" i="52"/>
  <c r="E8" i="52"/>
  <c r="H1" i="52"/>
  <c r="H1" i="51"/>
  <c r="H1" i="50"/>
  <c r="H1" i="49"/>
  <c r="H1" i="48"/>
  <c r="H1" i="47"/>
  <c r="H1" i="46"/>
  <c r="F171" i="45"/>
  <c r="E171" i="45"/>
  <c r="F157" i="45"/>
  <c r="E157" i="45"/>
  <c r="F111" i="45"/>
  <c r="E111" i="45"/>
  <c r="F109" i="45"/>
  <c r="E109" i="45"/>
  <c r="H1" i="45"/>
  <c r="H1" i="44"/>
  <c r="H1" i="43"/>
  <c r="B40" i="42"/>
  <c r="H1" i="42"/>
  <c r="H1" i="41"/>
  <c r="H1" i="40"/>
  <c r="H1" i="39"/>
  <c r="B75" i="38"/>
  <c r="H1" i="38"/>
  <c r="B86" i="37"/>
  <c r="H1" i="37"/>
  <c r="B40" i="36"/>
  <c r="H1" i="36"/>
  <c r="H1" i="35"/>
  <c r="H1" i="34"/>
  <c r="H1" i="33"/>
  <c r="H1" i="32"/>
  <c r="B120" i="31"/>
  <c r="H1" i="31"/>
  <c r="B61" i="30"/>
  <c r="H1" i="30"/>
  <c r="B68" i="29"/>
  <c r="H1" i="29"/>
  <c r="B117" i="28"/>
  <c r="H1" i="28"/>
  <c r="H1" i="27"/>
  <c r="H1" i="26"/>
  <c r="H1" i="25"/>
  <c r="H1" i="24"/>
  <c r="B117" i="23"/>
  <c r="H1" i="23"/>
  <c r="H1" i="22"/>
  <c r="H1" i="21"/>
  <c r="H1" i="20"/>
  <c r="H1" i="19"/>
  <c r="B40" i="18"/>
  <c r="H1" i="18"/>
  <c r="B77" i="17"/>
  <c r="H1" i="17"/>
  <c r="B91" i="16"/>
  <c r="H1" i="16"/>
  <c r="H1" i="15"/>
  <c r="H1" i="14"/>
  <c r="H1" i="13"/>
  <c r="H1" i="12"/>
  <c r="B64" i="11"/>
  <c r="H1" i="11"/>
  <c r="B83" i="10"/>
  <c r="H1" i="10"/>
  <c r="B96" i="9"/>
  <c r="H1" i="9"/>
  <c r="H1" i="8"/>
  <c r="H1" i="7"/>
  <c r="H1" i="6"/>
  <c r="H1" i="5"/>
  <c r="B59" i="4"/>
  <c r="H1" i="4"/>
  <c r="B61" i="3"/>
  <c r="H1" i="3"/>
  <c r="B84" i="2"/>
  <c r="H1" i="2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</calcChain>
</file>

<file path=xl/sharedStrings.xml><?xml version="1.0" encoding="utf-8"?>
<sst xmlns="http://schemas.openxmlformats.org/spreadsheetml/2006/main" count="13753" uniqueCount="3135">
  <si>
    <t>EDELWEISS MUTUAL FUND</t>
  </si>
  <si>
    <t>PORTFOLIO STATEMENT as on 31 Dec 02024</t>
  </si>
  <si>
    <t>Fund Id</t>
  </si>
  <si>
    <t>Fund Desc</t>
  </si>
  <si>
    <t>Scheme Risk- O - Meter</t>
  </si>
  <si>
    <t>Benchmark of the Scheme</t>
  </si>
  <si>
    <t>Benchmark Risk-o-meter</t>
  </si>
  <si>
    <t>EDBE25</t>
  </si>
  <si>
    <t>NIFTY BHARAT Bond Index - April 2025</t>
  </si>
  <si>
    <t>-</t>
  </si>
  <si>
    <t>EDCF28</t>
  </si>
  <si>
    <t>CRISIL IBX AAA Financial Services - Jan 2028</t>
  </si>
  <si>
    <t>EDCG28</t>
  </si>
  <si>
    <t>CRISIL IBX 50:50 Gilt Plus SDL Index - Sep 2028</t>
  </si>
  <si>
    <t>EEELSS</t>
  </si>
  <si>
    <t>NIFTY 500 TRI</t>
  </si>
  <si>
    <t>EEFOCF</t>
  </si>
  <si>
    <t>EEMMQI</t>
  </si>
  <si>
    <t>Nifty500 Multicap Momentum Quality 50 TRI</t>
  </si>
  <si>
    <t>EOEMOP</t>
  </si>
  <si>
    <t>MSCI Emerging Market Index</t>
  </si>
  <si>
    <t>EDBPDF</t>
  </si>
  <si>
    <t>CRISIL Banking and PSU Debt A-II (Tier I Benchmark)</t>
  </si>
  <si>
    <t>Nifty Banking &amp; PSU Debt Index - A-III (Tier II Scheme Benchmark)</t>
  </si>
  <si>
    <t>EDCPSF</t>
  </si>
  <si>
    <t>CRISIL IBX 50:50 PSU + SDL - October 2025</t>
  </si>
  <si>
    <t>EDCSDF</t>
  </si>
  <si>
    <t>CRISIL IBX 50:50 Gilt Plus SDL Short Duration Index</t>
  </si>
  <si>
    <t>EEIF30</t>
  </si>
  <si>
    <t>Nifty 100 Quality 30 Index - TRI</t>
  </si>
  <si>
    <t>EEMOF1</t>
  </si>
  <si>
    <t>Nifty IPO Index</t>
  </si>
  <si>
    <t>EOCHIF</t>
  </si>
  <si>
    <t>MSCI Golden Dragon Index (Total Return Net)</t>
  </si>
  <si>
    <t>EODWHF</t>
  </si>
  <si>
    <t>MSCI India Domestic &amp; World Healthcare 45 Index</t>
  </si>
  <si>
    <t>EDBE31</t>
  </si>
  <si>
    <t>NIFTY BHARAT Bond Index - April 2031</t>
  </si>
  <si>
    <t>EDBE32</t>
  </si>
  <si>
    <t>Nifty BHARAT Bond Index - April 2032</t>
  </si>
  <si>
    <t>EDFF25</t>
  </si>
  <si>
    <t>EEBCYF</t>
  </si>
  <si>
    <t>EEDGEF</t>
  </si>
  <si>
    <t>NIFTY 100 TRI</t>
  </si>
  <si>
    <t>EEMMQE</t>
  </si>
  <si>
    <t>EOUSTF</t>
  </si>
  <si>
    <t>Russell 1000 Equal Weighted Technology Index</t>
  </si>
  <si>
    <t>EDBE30</t>
  </si>
  <si>
    <t>NIFTY BHARAT Bond Index - April 2030</t>
  </si>
  <si>
    <t>EEEQTF</t>
  </si>
  <si>
    <t>Nifty LargeMidcap 250 Index - TRI</t>
  </si>
  <si>
    <t>EEPRUA</t>
  </si>
  <si>
    <t>CRISIL Hybrid 35+65 - Aggressive Index</t>
  </si>
  <si>
    <t>EETECF</t>
  </si>
  <si>
    <t>S&amp;P BSE TECk TRI</t>
  </si>
  <si>
    <t>EOEDOF</t>
  </si>
  <si>
    <t>MSCI Europe Index (Total Return Net)</t>
  </si>
  <si>
    <t>EDACBF</t>
  </si>
  <si>
    <t>CRISIL Money Market A-I Index (Tier I Benchmark)</t>
  </si>
  <si>
    <t>NIFTY Money Market Index A-I (Tier II Scheme Benchmark)</t>
  </si>
  <si>
    <t>EDBE33</t>
  </si>
  <si>
    <t>Nifty BHARAT Bond Index - April 2033</t>
  </si>
  <si>
    <t>EDCG27</t>
  </si>
  <si>
    <t>CRISIL IBX 50:50 Gilt Plus SDL - June 2027</t>
  </si>
  <si>
    <t>EDNPSF</t>
  </si>
  <si>
    <t>Nifty PSU Bond Plus SDL Apr 2026 50:50 Index</t>
  </si>
  <si>
    <t>EEECRF</t>
  </si>
  <si>
    <t>EEIF50</t>
  </si>
  <si>
    <t>NIFTY 50 - TRI</t>
  </si>
  <si>
    <t>EEM150</t>
  </si>
  <si>
    <t>NIFTY Midcap 150 Moment 50 TRI</t>
  </si>
  <si>
    <t>EENBEF</t>
  </si>
  <si>
    <t>NIFTY Bank TRI</t>
  </si>
  <si>
    <t>EDFF33</t>
  </si>
  <si>
    <t>EDGSEC</t>
  </si>
  <si>
    <t>CRISIL Dynamic Gilt Index (Tier I Benchmark)</t>
  </si>
  <si>
    <t>NIFTY G-Sec Index - A-III (Tier II Scheme Benchmark)</t>
  </si>
  <si>
    <t>EDONTF</t>
  </si>
  <si>
    <t>CRISIL Liquid Overnight Index (Tier I Benchmark)</t>
  </si>
  <si>
    <t>EEESCF</t>
  </si>
  <si>
    <t>Nifty Smallcap 250 - TRI</t>
  </si>
  <si>
    <t>EELMIF</t>
  </si>
  <si>
    <t>EGSFOF</t>
  </si>
  <si>
    <t>Domestic Gold and Silver Prices</t>
  </si>
  <si>
    <t>EDFF32</t>
  </si>
  <si>
    <t>EEALVF</t>
  </si>
  <si>
    <t>Nifty Alpha Low Volatility 30 Index</t>
  </si>
  <si>
    <t>EEARBF</t>
  </si>
  <si>
    <t>Nifty 50 Arbitrage Index</t>
  </si>
  <si>
    <t>EEARFD</t>
  </si>
  <si>
    <t>NIFTY 50 Hybrid Composite debt 50:50 Index</t>
  </si>
  <si>
    <t>EEBCIE</t>
  </si>
  <si>
    <t>BSE Capital Markets &amp; Insurance TRI</t>
  </si>
  <si>
    <t>EEESSF</t>
  </si>
  <si>
    <t>NIFTY 50 Equity Savings Index</t>
  </si>
  <si>
    <t>EEMCPF</t>
  </si>
  <si>
    <t xml:space="preserve">Nifty 500 MultiCap 50:25:25 TRI </t>
  </si>
  <si>
    <t>EESMCF</t>
  </si>
  <si>
    <t>NIFTY Midcap 150 TRI</t>
  </si>
  <si>
    <t>EOASEF</t>
  </si>
  <si>
    <t>MSCI AC Asean 10/40 Total Return Index</t>
  </si>
  <si>
    <t>EOUSEF</t>
  </si>
  <si>
    <t>Russell 1000 Index</t>
  </si>
  <si>
    <t>ESLVRE</t>
  </si>
  <si>
    <t>Domestic prices of Silver</t>
  </si>
  <si>
    <t>EDCG37</t>
  </si>
  <si>
    <t>CRISIL IBX 50:50 Gilt Plus SDL Index – April 2037</t>
  </si>
  <si>
    <t>EDFF30</t>
  </si>
  <si>
    <t>EDFF31</t>
  </si>
  <si>
    <t>EDNP27</t>
  </si>
  <si>
    <t>Nifty PSU Bond Plus SDL Apr 2027 50:50 Index</t>
  </si>
  <si>
    <t>EEMAAF</t>
  </si>
  <si>
    <t>Nifty 500 TRI (40%) +CRISIL Short Term Bond Index + Domestic Gold Prices (5%)  + Domestic Silver Prices (5%)</t>
  </si>
  <si>
    <t>EENN50</t>
  </si>
  <si>
    <t xml:space="preserve">Nifty Next 50 Index </t>
  </si>
  <si>
    <t>EES250</t>
  </si>
  <si>
    <t>EGOLDE</t>
  </si>
  <si>
    <t>Domestic prices of Gold</t>
  </si>
  <si>
    <t>ELLIQF</t>
  </si>
  <si>
    <t>CRISIL Liquid Debt A-I (Tier I Benchmark)</t>
  </si>
  <si>
    <t>NIFTY Liquid Index A-I (Tier II Scheme Benchmark)</t>
  </si>
  <si>
    <t>PORTFOLIO STATEMENT OF BHARAT BOND ETF – APRIL 2025 AS ON DECEMBER 31, 2024</t>
  </si>
  <si>
    <t>(An open ended Target Maturity Exchange Traded Bond Fund predominantly investing in constituents of Nifty BHARAT Bond Index - April 2025)</t>
  </si>
  <si>
    <t>Name of the Instrument</t>
  </si>
  <si>
    <t>ISIN</t>
  </si>
  <si>
    <t>Rating/Industry</t>
  </si>
  <si>
    <t>Quantity</t>
  </si>
  <si>
    <t>Market/Fair Value(Rs. In Lacs)</t>
  </si>
  <si>
    <t>% to Net Assets</t>
  </si>
  <si>
    <t>YIELD</t>
  </si>
  <si>
    <t>Equity &amp; Equity related</t>
  </si>
  <si>
    <t>NIL</t>
  </si>
  <si>
    <t>Debt Instruments</t>
  </si>
  <si>
    <t>(a)Listed / Awaiting listing on stock Exchanges</t>
  </si>
  <si>
    <t>5.59% SIDBI NCD RED 21-02-2025**</t>
  </si>
  <si>
    <t>INE556F08JU6</t>
  </si>
  <si>
    <t>CARE AAA</t>
  </si>
  <si>
    <t>5.4% INDIAN OIL CORP NCD 11-04-25**</t>
  </si>
  <si>
    <t>INE242A08478</t>
  </si>
  <si>
    <t>CRISIL AAA</t>
  </si>
  <si>
    <t>5.36% HPCL NCD RED 11-04-2025**</t>
  </si>
  <si>
    <t>INE094A08077</t>
  </si>
  <si>
    <t>5.90% REC LTD. NCD RED 31-03-2025**</t>
  </si>
  <si>
    <t>INE020B08CZ6</t>
  </si>
  <si>
    <t>5.77% PFC LTD NCD RED 11-04-2025**</t>
  </si>
  <si>
    <t>INE134E08KX7</t>
  </si>
  <si>
    <t>5.47% NABARD NCD RED 11-04-2025**</t>
  </si>
  <si>
    <t>INE261F08CI3</t>
  </si>
  <si>
    <t>ICRA AAA</t>
  </si>
  <si>
    <t>5.35% HUDCO NCD RED 11-04-2025**</t>
  </si>
  <si>
    <t>INE031A08814</t>
  </si>
  <si>
    <t>6.35% EXIM BANK OF INDIA NCD 18-02-2025</t>
  </si>
  <si>
    <t>INE514E08FT8</t>
  </si>
  <si>
    <t>5.25% ONGC NCD RED 11-04-2025**</t>
  </si>
  <si>
    <t>INE213A08016</t>
  </si>
  <si>
    <t>5.34% NLC INDIA LTD. NCD 11-04-25**</t>
  </si>
  <si>
    <t>INE589A08027</t>
  </si>
  <si>
    <t>6.88% NHB LTD NCD RED 21-01-2025**</t>
  </si>
  <si>
    <t>INE557F08FH9</t>
  </si>
  <si>
    <t>6.88% REC LTD. NCD RED 20-03-2025**</t>
  </si>
  <si>
    <t>INE020B08CK8</t>
  </si>
  <si>
    <t>5.70% SIDBI NCD RED 28-03-2025**</t>
  </si>
  <si>
    <t>INE556F08JX0</t>
  </si>
  <si>
    <t>6.99% IRFC NCD RED 19-03-2025**</t>
  </si>
  <si>
    <t>INE053F07CB1</t>
  </si>
  <si>
    <t>6.85% POWER GRID CORP NCD RED 15-04-2025**</t>
  </si>
  <si>
    <t>INE752E08643</t>
  </si>
  <si>
    <t>6.39% INDIAN OIL CORP NCD RED 06-03-2025**</t>
  </si>
  <si>
    <t>INE242A08452</t>
  </si>
  <si>
    <t>9.18% NUCLEAR POWER CORP NCD RD 23-01-25**</t>
  </si>
  <si>
    <t>INE206D08170</t>
  </si>
  <si>
    <t>8.20% POWER GRID CORP NCD RED 23-01-2025**</t>
  </si>
  <si>
    <t>INE752E07MG9</t>
  </si>
  <si>
    <t>8.30% REC LTD NCD RED 10-04-2025**</t>
  </si>
  <si>
    <t>INE020B08930</t>
  </si>
  <si>
    <t>5.57% SIDBI NCD RED 03-03-2025**</t>
  </si>
  <si>
    <t>INE556F08JV4</t>
  </si>
  <si>
    <t>8.80% POWER FIN CORP NCD RED 15-01-2025**</t>
  </si>
  <si>
    <t>INE134E08CP0</t>
  </si>
  <si>
    <t>8.95% POWER FIN CORP NCD RED 30-03-2025**</t>
  </si>
  <si>
    <t>INE134E08CV8</t>
  </si>
  <si>
    <t>8.87% EXIM BANK NCD RED 13-03-2025**</t>
  </si>
  <si>
    <t>INE514E08CH0</t>
  </si>
  <si>
    <t>8.15% EXIM BANK NCD RED 05-03-2025**</t>
  </si>
  <si>
    <t>INE514E08EL8</t>
  </si>
  <si>
    <t>8.11% EXIM BANK NCD RED 03-02-2025**</t>
  </si>
  <si>
    <t>INE514E08EK0</t>
  </si>
  <si>
    <t>8.95% INDIAN RAILWAY FIN NCD 10-03-2025**</t>
  </si>
  <si>
    <t>INE053F09GV6</t>
  </si>
  <si>
    <t>8.15% POWER GRID CORP NCD RED 09-03-2025**</t>
  </si>
  <si>
    <t>INE752E07MJ3</t>
  </si>
  <si>
    <t>8.2% POWER FIN NCD RED 10-03-2025**</t>
  </si>
  <si>
    <t>INE134E08GY3</t>
  </si>
  <si>
    <t>Sub Total</t>
  </si>
  <si>
    <t>(b)Privately Placed/Unlisted</t>
  </si>
  <si>
    <t>(c)Securitised Debt Instruments</t>
  </si>
  <si>
    <t>TOTAL</t>
  </si>
  <si>
    <t>Money Market Instruments</t>
  </si>
  <si>
    <t>Certificate of Deposit</t>
  </si>
  <si>
    <t>NABARD CD RED 15-04-2025#**</t>
  </si>
  <si>
    <t>INE261F16744</t>
  </si>
  <si>
    <t>CRISIL A1+</t>
  </si>
  <si>
    <t>Commercial Paper</t>
  </si>
  <si>
    <t>INDIAN RAIL FIN CORP CP 18-03-25**</t>
  </si>
  <si>
    <t>INE053F14237</t>
  </si>
  <si>
    <t>TREPS / Reverse Repo</t>
  </si>
  <si>
    <t>Clearing Corporation of India Ltd.</t>
  </si>
  <si>
    <t>Accrued Interest</t>
  </si>
  <si>
    <t>Net Receivables/(Payables)</t>
  </si>
  <si>
    <t>GRAND TOTAL</t>
  </si>
  <si>
    <t>#  Unlisted Security</t>
  </si>
  <si>
    <t>**Non Traded Security</t>
  </si>
  <si>
    <t>Notes:</t>
  </si>
  <si>
    <t>1. Security in default beyond its maturiy date</t>
  </si>
  <si>
    <t>2. NAV at the beginning of the period (Rs. per unit)</t>
  </si>
  <si>
    <t>Plan /option (Face Value 1000)</t>
  </si>
  <si>
    <t>As on</t>
  </si>
  <si>
    <t>Growth Option</t>
  </si>
  <si>
    <t xml:space="preserve">3. Total Dividend (Net) declared during the month </t>
  </si>
  <si>
    <t>4. Bonus was declared during the month</t>
  </si>
  <si>
    <t>5. Investment in Repo of Corporate Debt Securities during the month ended December 31, 2024</t>
  </si>
  <si>
    <t>6. Investment in foreign securities/ADRs/GDRs at the end of the month</t>
  </si>
  <si>
    <t>7. Average Portfolio Maturity</t>
  </si>
  <si>
    <t>8. Total gross exposure to derivative instruments (excluding reversed positions) at the end of the month (Rs. in Lakhs)</t>
  </si>
  <si>
    <t>9. Margin Deposits includes Margin money placed on derivatives other than margin money placed with bank</t>
  </si>
  <si>
    <t>10. Value of investment made by other schemes under same management (Rs. In Lakhs)</t>
  </si>
  <si>
    <t>11. Number of instance of deviation In valuation of securities</t>
  </si>
  <si>
    <t>12. Total value and percentage of illiquid equity shares / securities</t>
  </si>
  <si>
    <t>Portfolio Information</t>
  </si>
  <si>
    <t>Scheme Name :</t>
  </si>
  <si>
    <t>BHARAT Bond ETF - April 2025</t>
  </si>
  <si>
    <t>Description (if any)</t>
  </si>
  <si>
    <t>Debt ETFs</t>
  </si>
  <si>
    <t>Annualised Portfolio YTM* :</t>
  </si>
  <si>
    <t>Macaulay Duration</t>
  </si>
  <si>
    <t>Residual Maturity</t>
  </si>
  <si>
    <t>As on (Date) </t>
  </si>
  <si>
    <t>Scheme Name</t>
  </si>
  <si>
    <t>Risk- O - Meter</t>
  </si>
  <si>
    <t>PORTFOLIO STATEMENT OF Edelweiss CRISIL IBX AAA Financial Services Bond – Jan 2028 Index Fund AS ON DECEMBER 31, 2024</t>
  </si>
  <si>
    <t>(An open-ended target maturity debt Index Fund predominantly investing in the constituents of CRISIL IBX AAA Financial Services – Jan 2028 Index. Services – Jan 2028 Index. A relatively high-interest rate risk and relatively low credit risk.)</t>
  </si>
  <si>
    <t>8.29% AXIS FIN SR 01 NCD R 19-08-27**</t>
  </si>
  <si>
    <t>INE891K07978</t>
  </si>
  <si>
    <t>8.01% MAH &amp; MAH FIN SR RED 24-12-2027**</t>
  </si>
  <si>
    <t>INE774D07VG6</t>
  </si>
  <si>
    <t>7.92% ADITYA BIRLA FIN NCD RED 27-12-27**</t>
  </si>
  <si>
    <t>INE860H07IG1</t>
  </si>
  <si>
    <t>7.65% HDB FIN SERV NCD 10-09-27**</t>
  </si>
  <si>
    <t>INE756I07EJ2</t>
  </si>
  <si>
    <t>7.74% LIC HSG TR448 NCD 22-10-27**</t>
  </si>
  <si>
    <t>INE115A07QZ8</t>
  </si>
  <si>
    <t>8.3721% KOTAK MAH INVEST NCD R 20-08-27**</t>
  </si>
  <si>
    <t>INE975F07IS6</t>
  </si>
  <si>
    <t>7.7951% BAJAJ FIN LTD NCD RED 10-12-2027**</t>
  </si>
  <si>
    <t>INE296A07TF2</t>
  </si>
  <si>
    <t>7.712% TATA CAP HSG FIN SR D 14-01-2028**</t>
  </si>
  <si>
    <t>INE033L07IK9</t>
  </si>
  <si>
    <t>7.74% PFC SR 172 NCD RED 29-01-2028**</t>
  </si>
  <si>
    <t>INE134E08JI0</t>
  </si>
  <si>
    <t>7.98% BAJAJ HOUSING FIN NCD RED 18-11-27**</t>
  </si>
  <si>
    <t>INE377Y07383</t>
  </si>
  <si>
    <t>7.70% RECL NCD SR156 RED 10-12-2027**</t>
  </si>
  <si>
    <t>INE020B08AQ9</t>
  </si>
  <si>
    <t>7.62% NABARD NCD SR 23I RED 31-01-2028**</t>
  </si>
  <si>
    <t>INE261F08DV4</t>
  </si>
  <si>
    <t>7.68% TATA CAPITAL LTD NCD 07-09-2027**</t>
  </si>
  <si>
    <t>INE306N07NA6</t>
  </si>
  <si>
    <t>Plan /option (Face Value 10)</t>
  </si>
  <si>
    <t>Direct Plan  Growth Option</t>
  </si>
  <si>
    <t>Direct Plan IDCW Option</t>
  </si>
  <si>
    <t>Regular Plan  Growth Option</t>
  </si>
  <si>
    <t>Regular Plan IDCW Option</t>
  </si>
  <si>
    <t>Edelweiss CRISIL IBX AAA Financial Services Bond – Jan 2028 Index Fund</t>
  </si>
  <si>
    <t>CRISIL IBX AAA Financial
Services – Jan 2028 Index</t>
  </si>
  <si>
    <t>Edelweiss CRISIL-IBX AAA Financial Services Bond– Jan 2028 Index Fund</t>
  </si>
  <si>
    <t>PORTFOLIO STATEMENT OF EDELWEISS CRISIL IBX 50:50 GILT PLUS SDL SEP 2028 INDEX FUND AS ON DECEMBER 31, 2024</t>
  </si>
  <si>
    <t>(An open-ended target maturity Index Fund investing in the constituents of CRISIL IBX 50:50 Gilt Plus SDL Index – Sep 2028. A relatively high interest)</t>
  </si>
  <si>
    <t>(a) Listed / Awaiting listing on Stock Exchanges</t>
  </si>
  <si>
    <t>Government Securities</t>
  </si>
  <si>
    <t>7.06% GOVT OF INDIA RED 10-04-2028</t>
  </si>
  <si>
    <t>IN0020230010</t>
  </si>
  <si>
    <t>SOVEREIGN</t>
  </si>
  <si>
    <t>6.13% GOVT OF INDIA RED 04-06-2028</t>
  </si>
  <si>
    <t>IN0020030022</t>
  </si>
  <si>
    <t>State Development Loan</t>
  </si>
  <si>
    <t>8.47% GUJARAT SDL RED 21-08-2028</t>
  </si>
  <si>
    <t>IN1520180077</t>
  </si>
  <si>
    <t>8.15% TAMIL NADU SDL RED 09-05-2028</t>
  </si>
  <si>
    <t>IN3120180036</t>
  </si>
  <si>
    <t>8.79% GUJARAT SDL RED 12-09-2028</t>
  </si>
  <si>
    <t>IN1520180101</t>
  </si>
  <si>
    <t xml:space="preserve">EDELWEISS CRISIL IBX 50:50 GILT PLUS SDL SEP 2028 INDEX FUND </t>
  </si>
  <si>
    <t>CRISIL Gilt Plus SDL 5050 Sep 2028 Index Fund</t>
  </si>
  <si>
    <t>Edelweiss CRISIL IBX 50-50 Gilt Plus SDL Sep 2028 Index Fund</t>
  </si>
  <si>
    <t>PORTFOLIO STATEMENT OF EDELWEISS ELSS TAX SAVER FUND AS ON DECEMBER 31, 2024</t>
  </si>
  <si>
    <t>(An open ended equity linked saving scheme with a statutory lock in of 3 years and tax benefit)</t>
  </si>
  <si>
    <t>(a)Listed / Awaiting listing on Stock Exchanges</t>
  </si>
  <si>
    <t>HDFC Bank Ltd.</t>
  </si>
  <si>
    <t>INE040A01034</t>
  </si>
  <si>
    <t>Banks</t>
  </si>
  <si>
    <t>ICICI Bank Ltd.</t>
  </si>
  <si>
    <t>INE090A01021</t>
  </si>
  <si>
    <t>Reliance Industries Ltd.</t>
  </si>
  <si>
    <t>INE002A01018</t>
  </si>
  <si>
    <t>Petroleum Products</t>
  </si>
  <si>
    <t>Infosys Ltd.</t>
  </si>
  <si>
    <t>INE009A01021</t>
  </si>
  <si>
    <t>IT - Software</t>
  </si>
  <si>
    <t>Trent Ltd.</t>
  </si>
  <si>
    <t>INE849A01020</t>
  </si>
  <si>
    <t>Retailing</t>
  </si>
  <si>
    <t>Larsen &amp; Toubro Ltd.</t>
  </si>
  <si>
    <t>INE018A01030</t>
  </si>
  <si>
    <t>Construction</t>
  </si>
  <si>
    <t>State Bank of India</t>
  </si>
  <si>
    <t>INE062A01020</t>
  </si>
  <si>
    <t>Bharti Airtel Ltd.</t>
  </si>
  <si>
    <t>INE397D01024</t>
  </si>
  <si>
    <t>Telecom - Services</t>
  </si>
  <si>
    <t>Sun Pharmaceutical Industries Ltd.</t>
  </si>
  <si>
    <t>INE044A01036</t>
  </si>
  <si>
    <t>Pharmaceuticals &amp; Biotechnology</t>
  </si>
  <si>
    <t>Bharat Electronics Ltd.</t>
  </si>
  <si>
    <t>INE263A01024</t>
  </si>
  <si>
    <t>Aerospace &amp; Defense</t>
  </si>
  <si>
    <t>Tata Consultancy Services Ltd.</t>
  </si>
  <si>
    <t>INE467B01029</t>
  </si>
  <si>
    <t>Axis Bank Ltd.</t>
  </si>
  <si>
    <t>INE238A01034</t>
  </si>
  <si>
    <t>ITC Ltd.</t>
  </si>
  <si>
    <t>INE154A01025</t>
  </si>
  <si>
    <t>Diversified FMCG</t>
  </si>
  <si>
    <t>BSE Ltd.</t>
  </si>
  <si>
    <t>INE118H01025</t>
  </si>
  <si>
    <t>Capital Markets</t>
  </si>
  <si>
    <t>Ultratech Cement Ltd.</t>
  </si>
  <si>
    <t>INE481G01011</t>
  </si>
  <si>
    <t>Cement &amp; Cement Products</t>
  </si>
  <si>
    <t>NTPC Ltd.</t>
  </si>
  <si>
    <t>INE733E01010</t>
  </si>
  <si>
    <t>Power</t>
  </si>
  <si>
    <t>Bikaji Foods International Ltd.</t>
  </si>
  <si>
    <t>INE00E101023</t>
  </si>
  <si>
    <t>Food Products</t>
  </si>
  <si>
    <t>PB Fintech Ltd.</t>
  </si>
  <si>
    <t>INE417T01026</t>
  </si>
  <si>
    <t>Financial Technology (Fintech)</t>
  </si>
  <si>
    <t>Mahindra &amp; Mahindra Ltd.</t>
  </si>
  <si>
    <t>INE101A01026</t>
  </si>
  <si>
    <t>Automobiles</t>
  </si>
  <si>
    <t>Hindustan Unilever Ltd.</t>
  </si>
  <si>
    <t>INE030A01027</t>
  </si>
  <si>
    <t>Tech Mahindra Ltd.</t>
  </si>
  <si>
    <t>INE669C01036</t>
  </si>
  <si>
    <t>Power Finance Corporation Ltd.</t>
  </si>
  <si>
    <t>INE134E01011</t>
  </si>
  <si>
    <t>Finance</t>
  </si>
  <si>
    <t>Persistent Systems Ltd.</t>
  </si>
  <si>
    <t>INE262H01021</t>
  </si>
  <si>
    <t>Multi Commodity Exchange Of India Ltd.</t>
  </si>
  <si>
    <t>INE745G01035</t>
  </si>
  <si>
    <t>Karur Vysya Bank Ltd.</t>
  </si>
  <si>
    <t>INE036D01028</t>
  </si>
  <si>
    <t>Kaynes Technology India Ltd.</t>
  </si>
  <si>
    <t>INE918Z01012</t>
  </si>
  <si>
    <t>Industrial Manufacturing</t>
  </si>
  <si>
    <t>Samvardhana Motherson International Ltd.</t>
  </si>
  <si>
    <t>INE775A01035</t>
  </si>
  <si>
    <t>Auto Components</t>
  </si>
  <si>
    <t>Max Healthcare Institute Ltd.</t>
  </si>
  <si>
    <t>INE027H01010</t>
  </si>
  <si>
    <t>Healthcare Services</t>
  </si>
  <si>
    <t>Coforge Ltd.</t>
  </si>
  <si>
    <t>INE591G01017</t>
  </si>
  <si>
    <t>HCL Technologies Ltd.</t>
  </si>
  <si>
    <t>INE860A01027</t>
  </si>
  <si>
    <t>Hindalco Industries Ltd.</t>
  </si>
  <si>
    <t>INE038A01020</t>
  </si>
  <si>
    <t>Non - Ferrous Metals</t>
  </si>
  <si>
    <t>Shriram Finance Ltd.</t>
  </si>
  <si>
    <t>INE721A01013</t>
  </si>
  <si>
    <t>Jyoti CNC Automation Ltd.</t>
  </si>
  <si>
    <t>INE980O01024</t>
  </si>
  <si>
    <t>Torrent Pharmaceuticals Ltd.</t>
  </si>
  <si>
    <t>INE685A01028</t>
  </si>
  <si>
    <t>Concord Biotech Ltd.</t>
  </si>
  <si>
    <t>INE338H01029</t>
  </si>
  <si>
    <t>Cholamandalam Investment &amp; Finance Company Ltd.</t>
  </si>
  <si>
    <t>INE121A01024</t>
  </si>
  <si>
    <t>Mphasis Ltd.</t>
  </si>
  <si>
    <t>INE356A01018</t>
  </si>
  <si>
    <t>Voltas Ltd.</t>
  </si>
  <si>
    <t>INE226A01021</t>
  </si>
  <si>
    <t>Consumer Durables</t>
  </si>
  <si>
    <t>Bank of Baroda</t>
  </si>
  <si>
    <t>INE028A01039</t>
  </si>
  <si>
    <t>ABB India Ltd.</t>
  </si>
  <si>
    <t>INE117A01022</t>
  </si>
  <si>
    <t>Electrical Equipment</t>
  </si>
  <si>
    <t>IndusInd Bank Ltd.</t>
  </si>
  <si>
    <t>INE095A01012</t>
  </si>
  <si>
    <t>Zensar Technologies Ltd.</t>
  </si>
  <si>
    <t>INE520A01027</t>
  </si>
  <si>
    <t>Titagarh Rail Systems Ltd.</t>
  </si>
  <si>
    <t>INE615H01020</t>
  </si>
  <si>
    <t>Coal India Ltd.</t>
  </si>
  <si>
    <t>INE522F01014</t>
  </si>
  <si>
    <t>Consumable Fuels</t>
  </si>
  <si>
    <t>Titan Company Ltd.</t>
  </si>
  <si>
    <t>INE280A01028</t>
  </si>
  <si>
    <t>Hindustan Petroleum Corporation Ltd.</t>
  </si>
  <si>
    <t>INE094A01015</t>
  </si>
  <si>
    <t>KEI Industries Ltd.</t>
  </si>
  <si>
    <t>INE878B01027</t>
  </si>
  <si>
    <t>Industrial Products</t>
  </si>
  <si>
    <t>Indian Bank</t>
  </si>
  <si>
    <t>INE562A01011</t>
  </si>
  <si>
    <t>Bharat Heavy Electricals Ltd.</t>
  </si>
  <si>
    <t>INE257A01026</t>
  </si>
  <si>
    <t>Brigade Enterprises Ltd.</t>
  </si>
  <si>
    <t>INE791I01019</t>
  </si>
  <si>
    <t>Realty</t>
  </si>
  <si>
    <t>UNO Minda Ltd.</t>
  </si>
  <si>
    <t>INE405E01023</t>
  </si>
  <si>
    <t>India Shelter Finance Corporation Ltd.</t>
  </si>
  <si>
    <t>INE922K01024</t>
  </si>
  <si>
    <t>Home First Finance Company India Ltd.</t>
  </si>
  <si>
    <t>INE481N01025</t>
  </si>
  <si>
    <t>TVS Motor Company Ltd.</t>
  </si>
  <si>
    <t>INE494B01023</t>
  </si>
  <si>
    <t>JB Chemicals &amp; Pharmaceuticals Ltd.</t>
  </si>
  <si>
    <t>INE572A01036</t>
  </si>
  <si>
    <t>Cipla Ltd.</t>
  </si>
  <si>
    <t>INE059A01026</t>
  </si>
  <si>
    <t>SBI Life Insurance Company Ltd.</t>
  </si>
  <si>
    <t>INE123W01016</t>
  </si>
  <si>
    <t>Insurance</t>
  </si>
  <si>
    <t>Godrej Properties Ltd.</t>
  </si>
  <si>
    <t>INE484J01027</t>
  </si>
  <si>
    <t>Jubilant Ingrevia Ltd.</t>
  </si>
  <si>
    <t>INE0BY001018</t>
  </si>
  <si>
    <t>Chemicals &amp; Petrochemicals</t>
  </si>
  <si>
    <t>Bajaj Finance Ltd.</t>
  </si>
  <si>
    <t>INE296A01024</t>
  </si>
  <si>
    <t>Muthoot Finance Ltd.</t>
  </si>
  <si>
    <t>INE414G01012</t>
  </si>
  <si>
    <t>Maruti Suzuki India Ltd.</t>
  </si>
  <si>
    <t>INE585B01010</t>
  </si>
  <si>
    <t>Lupin Ltd.</t>
  </si>
  <si>
    <t>INE326A01037</t>
  </si>
  <si>
    <t>Power Mech Projects Ltd.</t>
  </si>
  <si>
    <t>INE211R01019</t>
  </si>
  <si>
    <t>Balkrishna Industries Ltd.</t>
  </si>
  <si>
    <t>INE787D01026</t>
  </si>
  <si>
    <t>Tata Motors Ltd.</t>
  </si>
  <si>
    <t>INE155A01022</t>
  </si>
  <si>
    <t>ICICI Lombard General Insurance Co. Ltd.</t>
  </si>
  <si>
    <t>INE765G01017</t>
  </si>
  <si>
    <t>NTPC Green Energy Ltd.</t>
  </si>
  <si>
    <t>INE0ONG01011</t>
  </si>
  <si>
    <t>Alembic Pharmaceuticals Ltd.</t>
  </si>
  <si>
    <t>INE901L01018</t>
  </si>
  <si>
    <t>Astral Ltd.</t>
  </si>
  <si>
    <t>INE006I01046</t>
  </si>
  <si>
    <t>Havells India Ltd.</t>
  </si>
  <si>
    <t>INE176B01034</t>
  </si>
  <si>
    <t>CG Power and Industrial Solutions Ltd.</t>
  </si>
  <si>
    <t>INE067A01029</t>
  </si>
  <si>
    <t>Cyient DLM Ltd.</t>
  </si>
  <si>
    <t>INE055S01018</t>
  </si>
  <si>
    <t>Siemens Ltd.</t>
  </si>
  <si>
    <t>INE003A01024</t>
  </si>
  <si>
    <t>Netweb Technologies India Ltd.</t>
  </si>
  <si>
    <t>INE0NT901020</t>
  </si>
  <si>
    <t>IT - Services</t>
  </si>
  <si>
    <t>Radico Khaitan Ltd.</t>
  </si>
  <si>
    <t>INE944F01028</t>
  </si>
  <si>
    <t>Beverages</t>
  </si>
  <si>
    <t>The Federal Bank Ltd.</t>
  </si>
  <si>
    <t>INE171A01029</t>
  </si>
  <si>
    <t>P I INDUSTRIES LIMITED</t>
  </si>
  <si>
    <t>INE603J01030</t>
  </si>
  <si>
    <t>Fertilizers &amp; Agrochemicals</t>
  </si>
  <si>
    <t>P N Gadgil Jewellers Ltd.</t>
  </si>
  <si>
    <t>INE953R01016</t>
  </si>
  <si>
    <t>Dixon Technologies (India) Ltd.</t>
  </si>
  <si>
    <t>INE935N01020</t>
  </si>
  <si>
    <t>Jio Financial Services Ltd.</t>
  </si>
  <si>
    <t>INE758E01017</t>
  </si>
  <si>
    <t>APL Apollo Tubes Ltd.</t>
  </si>
  <si>
    <t>INE702C01027</t>
  </si>
  <si>
    <t>The Phoenix Mills Ltd.</t>
  </si>
  <si>
    <t>INE211B01039</t>
  </si>
  <si>
    <t>IPCA Laboratories Ltd.</t>
  </si>
  <si>
    <t>INE571A01038</t>
  </si>
  <si>
    <t>Creditaccess Grameen Ltd.</t>
  </si>
  <si>
    <t>INE741K01010</t>
  </si>
  <si>
    <t>Cummins India Ltd.</t>
  </si>
  <si>
    <t>INE298A01020</t>
  </si>
  <si>
    <t>JSW Energy Ltd.</t>
  </si>
  <si>
    <t>INE121E01018</t>
  </si>
  <si>
    <t>Canara Bank</t>
  </si>
  <si>
    <t>INE476A01022</t>
  </si>
  <si>
    <t>Ajanta Pharma Ltd.</t>
  </si>
  <si>
    <t>INE031B01049</t>
  </si>
  <si>
    <t>Bajaj Auto Ltd.</t>
  </si>
  <si>
    <t>INE917I01010</t>
  </si>
  <si>
    <t>Oil India Ltd.</t>
  </si>
  <si>
    <t>INE274J01014</t>
  </si>
  <si>
    <t>Oil</t>
  </si>
  <si>
    <t>Bajaj Housing Finance Ltd.</t>
  </si>
  <si>
    <t>INE377Y01014</t>
  </si>
  <si>
    <t>Vishal Mega Mart Ltd</t>
  </si>
  <si>
    <t>INE01EA01019</t>
  </si>
  <si>
    <t>(b) Unlisted</t>
  </si>
  <si>
    <t>Direct Plan Growth Option</t>
  </si>
  <si>
    <t>Regular Plan Growth Option</t>
  </si>
  <si>
    <t>7. Portfolio Turnover Ratio</t>
  </si>
  <si>
    <t>Edelweiss ELSS Tax saver Fund</t>
  </si>
  <si>
    <t>PORTFOLIO STATEMENT OF EDELWEISS FOCUSED FUND AS ON DECEMBER 31, 2024</t>
  </si>
  <si>
    <t>(An open-ended equity scheme investing in maximum 30 stocks, with focus in multi-cap space)</t>
  </si>
  <si>
    <t>Marico Ltd.</t>
  </si>
  <si>
    <t>INE196A01026</t>
  </si>
  <si>
    <t>Agricultural Food &amp; other Products</t>
  </si>
  <si>
    <t>TBO Tek Ltd.</t>
  </si>
  <si>
    <t>INE673O01025</t>
  </si>
  <si>
    <t>Leisure Services</t>
  </si>
  <si>
    <t>Endurance Technologies Ltd.</t>
  </si>
  <si>
    <t>INE913H01037</t>
  </si>
  <si>
    <t>Kajaria Ceramics Ltd.</t>
  </si>
  <si>
    <t>INE217B01036</t>
  </si>
  <si>
    <t>Edelweiss Focused Fund</t>
  </si>
  <si>
    <t>PORTFOLIO STATEMENT OF EDELWEISS NIFTY500 MULTICAP MOMENTUM QUALITY 50 INDEX FUND AS ON DECEMBER 31, 2024</t>
  </si>
  <si>
    <t>(An open-ended index scheme replicating Nifty500 Multicap Momentum Quality 50 Index)</t>
  </si>
  <si>
    <t>VARUN BEVERAGES LIMITED</t>
  </si>
  <si>
    <t>INE200M01039</t>
  </si>
  <si>
    <t>Hindustan Aeronautics Ltd.</t>
  </si>
  <si>
    <t>INE066F01020</t>
  </si>
  <si>
    <t>LTIMindtree Ltd.</t>
  </si>
  <si>
    <t>INE214T01019</t>
  </si>
  <si>
    <t>Oracle Financial Services Software Ltd.</t>
  </si>
  <si>
    <t>INE881D01027</t>
  </si>
  <si>
    <t>Colgate Palmolive (India) Ltd.</t>
  </si>
  <si>
    <t>INE259A01022</t>
  </si>
  <si>
    <t>Personal Products</t>
  </si>
  <si>
    <t>HDFC Asset Management Company Ltd.</t>
  </si>
  <si>
    <t>INE127D01025</t>
  </si>
  <si>
    <t>Central Depository Services (I) Ltd.</t>
  </si>
  <si>
    <t>INE736A01011</t>
  </si>
  <si>
    <t>Page Industries Ltd.</t>
  </si>
  <si>
    <t>INE761H01022</t>
  </si>
  <si>
    <t>Textiles &amp; Apparels</t>
  </si>
  <si>
    <t>Computer Age Management Services Ltd.</t>
  </si>
  <si>
    <t>INE596I01012</t>
  </si>
  <si>
    <t>360 One Wam Ltd.</t>
  </si>
  <si>
    <t>INE466L01038</t>
  </si>
  <si>
    <t>Polycab India Ltd.</t>
  </si>
  <si>
    <t>INE455K01017</t>
  </si>
  <si>
    <t>Coromandel International Ltd.</t>
  </si>
  <si>
    <t>INE169A01031</t>
  </si>
  <si>
    <t>Solar Industries India Ltd.</t>
  </si>
  <si>
    <t>INE343H01029</t>
  </si>
  <si>
    <t>Suven Pharmaceuticals Ltd.</t>
  </si>
  <si>
    <t>INE03QK01018</t>
  </si>
  <si>
    <t>Motilal Oswal Financial Services Ltd.</t>
  </si>
  <si>
    <t>INE338I01027</t>
  </si>
  <si>
    <t>Apar Industries Ltd.</t>
  </si>
  <si>
    <t>INE372A01015</t>
  </si>
  <si>
    <t>Mazagon Dock Shipbuilders Ltd.</t>
  </si>
  <si>
    <t>INE249Z01020</t>
  </si>
  <si>
    <t>Natco Pharma Ltd.</t>
  </si>
  <si>
    <t>INE987B01026</t>
  </si>
  <si>
    <t>Amara Raja Energy &amp; Mobility Ltd.</t>
  </si>
  <si>
    <t>INE885A01032</t>
  </si>
  <si>
    <t>Nippon Life India Asset Management Ltd.</t>
  </si>
  <si>
    <t>INE298J01013</t>
  </si>
  <si>
    <t>Poly Medicure Ltd.</t>
  </si>
  <si>
    <t>INE205C01021</t>
  </si>
  <si>
    <t>Healthcare Equipment &amp; Supplies</t>
  </si>
  <si>
    <t>Gillette India Ltd.</t>
  </si>
  <si>
    <t>INE322A01010</t>
  </si>
  <si>
    <t>Praj Industries Ltd.</t>
  </si>
  <si>
    <t>INE074A01025</t>
  </si>
  <si>
    <t>Newgen Software Technologies Ltd.</t>
  </si>
  <si>
    <t>INE619B01017</t>
  </si>
  <si>
    <t>Castrol India Ltd.</t>
  </si>
  <si>
    <t>INE172A01027</t>
  </si>
  <si>
    <t>Triveni Turbine Ltd.</t>
  </si>
  <si>
    <t>INE152M01016</t>
  </si>
  <si>
    <t>Godfrey Phillips India Ltd.</t>
  </si>
  <si>
    <t>INE260B01028</t>
  </si>
  <si>
    <t>Cigarettes &amp; Tobacco Products</t>
  </si>
  <si>
    <t>ICICI Securities Ltd.</t>
  </si>
  <si>
    <t>INE763G01038</t>
  </si>
  <si>
    <t>Eclerx Services Ltd.</t>
  </si>
  <si>
    <t>INE738I01010</t>
  </si>
  <si>
    <t>Commercial Services &amp; Supplies</t>
  </si>
  <si>
    <t>BASF India Ltd.</t>
  </si>
  <si>
    <t>INE373A01013</t>
  </si>
  <si>
    <t>Caplin Point Laboratories Ltd.</t>
  </si>
  <si>
    <t>INE475E01026</t>
  </si>
  <si>
    <t>UTI Asset Management Company Ltd.</t>
  </si>
  <si>
    <t>INE094J01016</t>
  </si>
  <si>
    <t>Schneider Electric Infrastructure Ltd.</t>
  </si>
  <si>
    <t>INE839M01018</t>
  </si>
  <si>
    <t>Kirloskar Brothers Ltd.</t>
  </si>
  <si>
    <t>INE732A01036</t>
  </si>
  <si>
    <t>BLS International Services Ltd.</t>
  </si>
  <si>
    <t>INE153T01027</t>
  </si>
  <si>
    <t>Action Construction Equipment Ltd.</t>
  </si>
  <si>
    <t>INE731H01025</t>
  </si>
  <si>
    <t>Agricultural, Commercial &amp; Construction Vehicles</t>
  </si>
  <si>
    <t>Garden Reach Shipbuilders &amp; Engineers</t>
  </si>
  <si>
    <t>INE382Z01011</t>
  </si>
  <si>
    <t>Edelweiss Nifty500 Multicap Momentum Quality 50 Index Fund</t>
  </si>
  <si>
    <t>PORTFOLIO STATEMENT OF EDELWEISS  EMERGING MARKETS OPPORTUNITIES EQUITY OFF-SHORE FUND AS ON DECEMBER 31, 2024</t>
  </si>
  <si>
    <t>(An open ended fund of fund scheme investing in JPMorgan Funds – Emerging Market Opportunities Fund)</t>
  </si>
  <si>
    <t>Foreign Securities and/or Overseas ETFs</t>
  </si>
  <si>
    <t>International  Mutual Fund Units</t>
  </si>
  <si>
    <t>JPMORGAN ASSET MGM - EMG MKT OPPS I USD</t>
  </si>
  <si>
    <t>LU0431993749</t>
  </si>
  <si>
    <t>7. Total gross exposure to derivative instruments (excluding reversed positions) at the end of the month (Rs. in Lakhs)</t>
  </si>
  <si>
    <t>8. Margin Deposits includes Margin money placed on derivatives other than margin money placed with bank</t>
  </si>
  <si>
    <t>9. Value of investment made by other schemes under same management (Rs. In Lakhs)</t>
  </si>
  <si>
    <t>10. Number of instance of deviation In valuation of securities</t>
  </si>
  <si>
    <t>11. Total value and percentage of illiquid equity shares / securities</t>
  </si>
  <si>
    <t>Edelweiss Emerging Markets Opportunities Equity Off-Shore Fund</t>
  </si>
  <si>
    <t>PORTFOLIO STATEMENT OF EDELWEISS  BANKING AND PSU DEBT FUND AS ON DECEMBER 31, 2024</t>
  </si>
  <si>
    <t>(An open ended debt scheme predominantly investing in Debt Instruments of Banks, Public Sector Undertakings,
Public Financial Institutions and Municipa)</t>
  </si>
  <si>
    <t>8.41% HUDCO NCD GOI SERVICED 15-03-2029**</t>
  </si>
  <si>
    <t>INE031A08699</t>
  </si>
  <si>
    <t>7.41% IOC NCD RED 22-10-2029**</t>
  </si>
  <si>
    <t>INE242A08437</t>
  </si>
  <si>
    <t>FITCH AAA</t>
  </si>
  <si>
    <t>7.48% IRFC NCD RED 13-08-2029**</t>
  </si>
  <si>
    <t>INE053F07BU3</t>
  </si>
  <si>
    <t>7.03% HPCL NCD RED 12-04-2030**</t>
  </si>
  <si>
    <t>INE094A08069</t>
  </si>
  <si>
    <t>7.64% FOOD CORP GOI GRNT NCD 12-12-2029**</t>
  </si>
  <si>
    <t>INE861G08050</t>
  </si>
  <si>
    <t>CRISIL AAA(CE)</t>
  </si>
  <si>
    <t>8.85% REC LTD. NCD RED 16-04-2029**</t>
  </si>
  <si>
    <t>INE020B08BQ7</t>
  </si>
  <si>
    <t>7.49% NHAI NCD RED 01-08-2029**</t>
  </si>
  <si>
    <t>INE906B07HG7</t>
  </si>
  <si>
    <t>8.83% EXIM BK OF INDIA NCD RED 03-11-29**</t>
  </si>
  <si>
    <t>INE514E08EE3</t>
  </si>
  <si>
    <t>8.27% NHAI NCD RED 28-03-2029**</t>
  </si>
  <si>
    <t>INE906B07GP0</t>
  </si>
  <si>
    <t>8.12% NHPC NCD GOI SERVICED 22-03-2029**</t>
  </si>
  <si>
    <t>INE848E08136</t>
  </si>
  <si>
    <t>8.13% NUCLEAR POWER CORP NCD 28-03-2029**</t>
  </si>
  <si>
    <t>INE206D08386</t>
  </si>
  <si>
    <t>8.09% NLC INDIA LTD NCD RED 29-05-2029**</t>
  </si>
  <si>
    <t>INE589A07037</t>
  </si>
  <si>
    <t>7.34% POWER GRID CORP NCD 13-07-2029**</t>
  </si>
  <si>
    <t>INE752E08577</t>
  </si>
  <si>
    <t>7.41% POWER FIN CORP NCD RED 25-02-2030</t>
  </si>
  <si>
    <t>INE134E08KL2</t>
  </si>
  <si>
    <t>7.50% REC LTD. NCD RED 28-02-2030**</t>
  </si>
  <si>
    <t>INE020B08CP7</t>
  </si>
  <si>
    <t>8.40% NUCLEAR POW COR IN LTD NCD28-11-29**</t>
  </si>
  <si>
    <t>INE206D08253</t>
  </si>
  <si>
    <t>8.24% NABARD NCD GOI SERVICED 22-03-2029**</t>
  </si>
  <si>
    <t>INE261F08BF1</t>
  </si>
  <si>
    <t>8.79% INDIAN RAIL FIN NCD RED 04-05-2030**</t>
  </si>
  <si>
    <t>INE053F09GX2</t>
  </si>
  <si>
    <t>8.7% LIC HOUS FIN NCD RED 23-03-2029**</t>
  </si>
  <si>
    <t>INE115A07OB4</t>
  </si>
  <si>
    <t>7.18% GOVT OF INDIA RED 14-08-2033</t>
  </si>
  <si>
    <t>IN0020230085</t>
  </si>
  <si>
    <t>7.10% GOVT OF INDIA RED 18-04-2029</t>
  </si>
  <si>
    <t>IN0020220011</t>
  </si>
  <si>
    <t>7.04% GOVT OF INDIA RED 03-06-2029</t>
  </si>
  <si>
    <t>IN0020240050</t>
  </si>
  <si>
    <t>Investment in AIF</t>
  </si>
  <si>
    <t>SBI CDMDF--A2</t>
  </si>
  <si>
    <t>INF0RQ622028</t>
  </si>
  <si>
    <t>Direct Plan Bonus Option</t>
  </si>
  <si>
    <t xml:space="preserve">                              ^</t>
  </si>
  <si>
    <t xml:space="preserve">                                                  ^</t>
  </si>
  <si>
    <t>Direct Plan Fortnightly IDCW Option</t>
  </si>
  <si>
    <t>Direct Plan Monthly IDCW Option</t>
  </si>
  <si>
    <t>Direct Plan Weekly IDCW Option</t>
  </si>
  <si>
    <t>Regular Plan Bonus Option</t>
  </si>
  <si>
    <t>Regular Plan Fortnightly IDCW Option</t>
  </si>
  <si>
    <t>Regular Plan Monthly IDCW Option</t>
  </si>
  <si>
    <t>Regular Plan Weekly IDCW Option</t>
  </si>
  <si>
    <t>^ There were no investors in this option.</t>
  </si>
  <si>
    <t>3. Total Dividend (Net) declared during the month</t>
  </si>
  <si>
    <t>Plan/Option Name</t>
  </si>
  <si>
    <t xml:space="preserve"> </t>
  </si>
  <si>
    <t>individual &amp; HUF</t>
  </si>
  <si>
    <t>others</t>
  </si>
  <si>
    <t>Direct Plan Fortnightly IDCW</t>
  </si>
  <si>
    <t>Direct Plan Monthly IDCW</t>
  </si>
  <si>
    <t>Direct Plan weekly IDCW</t>
  </si>
  <si>
    <t>Regular Plan Fortnightly IDCW</t>
  </si>
  <si>
    <t>Regular Plan Monthly IDCW</t>
  </si>
  <si>
    <t>Regular Plan Weekly IDCW</t>
  </si>
  <si>
    <t>Edelweiss Banking and PSU Debt Fund</t>
  </si>
  <si>
    <t>Banking and PSU Fund</t>
  </si>
  <si>
    <t>Edelweiss Banking &amp; PSU Debt Fund</t>
  </si>
  <si>
    <t>PORTFOLIO STATEMENT OF EDELWEISS CRL PSU PL SDL 50:50 OCT-25 FD AS ON DECEMBER 31, 2024</t>
  </si>
  <si>
    <t>(An open-ended target maturity Index Fund investing in the constituents of CRISIL [IBX] 50:50 PSU + SDL Index – October 2025. A moderate interest rate risk and relatively low credit risk.)</t>
  </si>
  <si>
    <t>7.20% EXIM NCD RED 05-06-2025**</t>
  </si>
  <si>
    <t>INE514E08FY8</t>
  </si>
  <si>
    <t>5.7% NABARD NCD RED SR 22D 31-07-2025**</t>
  </si>
  <si>
    <t>INE261F08DK7</t>
  </si>
  <si>
    <t>7.25% SIDBI NCD RED 31-07-2025**</t>
  </si>
  <si>
    <t>INE556F08KA6</t>
  </si>
  <si>
    <t>8.11% REC LTD NCD 07-10-2025 SR136**</t>
  </si>
  <si>
    <t>INE020B08963</t>
  </si>
  <si>
    <t>7.34% NHB LTD NCD RED 07-08-2025**</t>
  </si>
  <si>
    <t>INE557F08FN7</t>
  </si>
  <si>
    <t>6.50% POWER FIN CORP NCD RED 17-09-2025</t>
  </si>
  <si>
    <t>INE134E08LD7</t>
  </si>
  <si>
    <t>7.50% NHPC LTD SR Y STR A NCD 07-10-2025**</t>
  </si>
  <si>
    <t>INE848E07AO4</t>
  </si>
  <si>
    <t>7.20% NABARD NCD RED 23-09-2025**</t>
  </si>
  <si>
    <t>INE261F08DR2</t>
  </si>
  <si>
    <t>7.12% HPCL NCD RED 30-07-2025**</t>
  </si>
  <si>
    <t>INE094A08127</t>
  </si>
  <si>
    <t>7.75% SIDBI NCD RED 27-10-2025**</t>
  </si>
  <si>
    <t>INE556F08KD0</t>
  </si>
  <si>
    <t>7.25% NABARD NCD RED 01-08-2025</t>
  </si>
  <si>
    <t>INE261F08DQ4</t>
  </si>
  <si>
    <t>8.75% REC LTD NCD RED 12-07-2025**</t>
  </si>
  <si>
    <t>INE020B08443</t>
  </si>
  <si>
    <t>7.15% SIDBI NCD SR II NCD RED 21-07-2025**</t>
  </si>
  <si>
    <t>INE556F08JZ5</t>
  </si>
  <si>
    <t>6.11% BPCL SERIES I NCD RED 04-07-2025**</t>
  </si>
  <si>
    <t>INE029A08065</t>
  </si>
  <si>
    <t>7.97% TAMIL NADU SDL RED 14-10-2025</t>
  </si>
  <si>
    <t>IN3120150112</t>
  </si>
  <si>
    <t>8.20% GUJARAT SDL RED 24-06-2025</t>
  </si>
  <si>
    <t>IN1520150021</t>
  </si>
  <si>
    <t>7.99% MAHARASHTRA SDL RED 28-10-2025</t>
  </si>
  <si>
    <t>IN2220150113</t>
  </si>
  <si>
    <t>8.27% KERALA SDL RED 12-08-2025</t>
  </si>
  <si>
    <t>IN2020150073</t>
  </si>
  <si>
    <t>8.31% UTTAR PRADESH SDL 29-07-2025</t>
  </si>
  <si>
    <t>IN3320150250</t>
  </si>
  <si>
    <t>8.30% JHARKHAND SDL RED 29-07-2025</t>
  </si>
  <si>
    <t>IN3720150017</t>
  </si>
  <si>
    <t>8.21% WEST BENGAL SDL RED 24-06-2025</t>
  </si>
  <si>
    <t>IN3420150036</t>
  </si>
  <si>
    <t>7.89% GUJARAT SDL RED 15-05-2025</t>
  </si>
  <si>
    <t>IN1520190043</t>
  </si>
  <si>
    <t>7.96% MAHARASHTRA SDL RED 14-10-2025</t>
  </si>
  <si>
    <t>IN2220150105</t>
  </si>
  <si>
    <t>8.20% RAJASTHAN SDL RED 24-06-2025</t>
  </si>
  <si>
    <t>IN2920150157</t>
  </si>
  <si>
    <t>8.16% MAHARASHTRA SDL RED 23-09-2025</t>
  </si>
  <si>
    <t>IN2220150097</t>
  </si>
  <si>
    <t>8.36% MADHYA PRADESH SDL RED 15-07-2025</t>
  </si>
  <si>
    <t>IN2120150023</t>
  </si>
  <si>
    <t>8.25% MAHARASHTRA SDL RED 10-06-2025</t>
  </si>
  <si>
    <t>IN2220150030</t>
  </si>
  <si>
    <t>8.18% ANDHRA PRADESH SDL RED 27-05-2025</t>
  </si>
  <si>
    <t>IN1020150018</t>
  </si>
  <si>
    <t>5.95% TAMIL NADU SDL RED 13-05-2025</t>
  </si>
  <si>
    <t>IN3120200057</t>
  </si>
  <si>
    <t>8% TAMIL NADU SDL RED 28-10-2025</t>
  </si>
  <si>
    <t>IN3120150120</t>
  </si>
  <si>
    <t>8.29% KERALA SDL RED 29-07-2025</t>
  </si>
  <si>
    <t>IN2020150065</t>
  </si>
  <si>
    <t>8.28% MAHARASHTRA SDL RED 29-07-2025</t>
  </si>
  <si>
    <t>IN2220150055</t>
  </si>
  <si>
    <t>Edelweiss CRL PSU PL SDL 50 50 Oct-25 FD</t>
  </si>
  <si>
    <t>CRISIL PSU Plus SDL 5050 Oct 2025 Index Fund</t>
  </si>
  <si>
    <t>Edelweiss CRISIL PSU Plus SDL 50-50 Oct 2025 Index Fund</t>
  </si>
  <si>
    <t>PORTFOLIO STATEMENT OF EDELWEISS CRISIL IBX 50:50 GILT PLUS SDL SHORT DURATION INDEX FUND AS ON DECEMBER 31, 2024</t>
  </si>
  <si>
    <t>(An open-ended debt Index Fund investing in the constituents of CRISIL IBX 50:50 Gilt Plus SDL Short Duration Index. A relatively high interest rate ri)</t>
  </si>
  <si>
    <t>7.17% GOVT OF INDIA RED 17-04-2030</t>
  </si>
  <si>
    <t>IN0020230036</t>
  </si>
  <si>
    <t>7.38% GOVT OF INDIA RED 20-06-2027</t>
  </si>
  <si>
    <t>IN0020220037</t>
  </si>
  <si>
    <t>5.63% GOVT OF INDIA RED 12-04-2026</t>
  </si>
  <si>
    <t>IN0020210012</t>
  </si>
  <si>
    <t>7.59% GUJARAT SDL RED 15-02-2027</t>
  </si>
  <si>
    <t>IN1520160194</t>
  </si>
  <si>
    <t>7.59% KARNATAKA SDL 15-02-2027</t>
  </si>
  <si>
    <t>IN1920160091</t>
  </si>
  <si>
    <t>8.28% GUJARAT SDL RED 13-02-2029</t>
  </si>
  <si>
    <t>IN1520180283</t>
  </si>
  <si>
    <t>7.76% KARNATAKA SDL RED 13-12-2027</t>
  </si>
  <si>
    <t>IN1920170116</t>
  </si>
  <si>
    <t>7.64% WEST BENGAL SDL RED 29-03-2027</t>
  </si>
  <si>
    <t>IN3420160183</t>
  </si>
  <si>
    <t>EDELWEISS CRISIL IBX 50:50 GILT PLUS SDL SHORT DURATION INDEX FUND</t>
  </si>
  <si>
    <t>CRISIL IBX 50:50 GPS SHORT DURATION INDEX FUND</t>
  </si>
  <si>
    <t>Edelweiss CRISIL IBX 50-50 Gilt Plus SDL Short Duration Index Fund</t>
  </si>
  <si>
    <t>PORTFOLIO STATEMENT OF EDELWEISS NIFTY 100 QUALITY 30 INDEX FND AS ON DECEMBER 31, 2024</t>
  </si>
  <si>
    <t>(An open ended scheme replicating Nifty 100 Quality 30 Index)</t>
  </si>
  <si>
    <t>Nestle India Ltd.</t>
  </si>
  <si>
    <t>INE239A01024</t>
  </si>
  <si>
    <t>Asian Paints Ltd.</t>
  </si>
  <si>
    <t>INE021A01026</t>
  </si>
  <si>
    <t>Britannia Industries Ltd.</t>
  </si>
  <si>
    <t>INE216A01030</t>
  </si>
  <si>
    <t>Dr. Reddy's Laboratories Ltd.</t>
  </si>
  <si>
    <t>INE089A01031</t>
  </si>
  <si>
    <t>Eicher Motors Ltd.</t>
  </si>
  <si>
    <t>INE066A01021</t>
  </si>
  <si>
    <t>Divi's Laboratories Ltd.</t>
  </si>
  <si>
    <t>INE361B01024</t>
  </si>
  <si>
    <t>Wipro Ltd.</t>
  </si>
  <si>
    <t>INE075A01022</t>
  </si>
  <si>
    <t>Hero MotoCorp Ltd.</t>
  </si>
  <si>
    <t>INE158A01026</t>
  </si>
  <si>
    <t>Pidilite Industries Ltd.</t>
  </si>
  <si>
    <t>INE318A01026</t>
  </si>
  <si>
    <t>United Spirits Ltd.</t>
  </si>
  <si>
    <t>INE854D01024</t>
  </si>
  <si>
    <t>Indian Railway Catering &amp;Tou. Corp. Ltd.</t>
  </si>
  <si>
    <t>INE335Y01020</t>
  </si>
  <si>
    <t>Godrej Consumer Products Ltd.</t>
  </si>
  <si>
    <t>INE102D01028</t>
  </si>
  <si>
    <t>Dabur India Ltd.</t>
  </si>
  <si>
    <t>INE016A01026</t>
  </si>
  <si>
    <t>Bosch Ltd.</t>
  </si>
  <si>
    <t>INE323A01026</t>
  </si>
  <si>
    <t>Zydus Lifesciences Ltd.</t>
  </si>
  <si>
    <t>INE010B01027</t>
  </si>
  <si>
    <t>Edelweiss NIFTY 100 Quality 30 Index Fund</t>
  </si>
  <si>
    <t>PORTFOLIO STATEMENT OF EDELWEISS RECENTLY LISTED IPO FUND AS ON DECEMBER 31, 2024</t>
  </si>
  <si>
    <t>(An open ended equity scheme following investment theme of investing in recently listed 100 companies or upcoming Initial Public Offer (IPOs).)</t>
  </si>
  <si>
    <t>Bharti Hexacom Ltd.</t>
  </si>
  <si>
    <t>INE343G01021</t>
  </si>
  <si>
    <t>Innova Captab Ltd.</t>
  </si>
  <si>
    <t>INE0DUT01020</t>
  </si>
  <si>
    <t>Premier Energies Ltd.</t>
  </si>
  <si>
    <t>INE0BS701011</t>
  </si>
  <si>
    <t>Sagility India Ltd.</t>
  </si>
  <si>
    <t>INE0W2G01015</t>
  </si>
  <si>
    <t>Ask Automotive Ltd.</t>
  </si>
  <si>
    <t>INE491J01022</t>
  </si>
  <si>
    <t>Happy Forgings Ltd.</t>
  </si>
  <si>
    <t>INE330T01021</t>
  </si>
  <si>
    <t>Azad Engineering Ltd.</t>
  </si>
  <si>
    <t>INE02IJ01035</t>
  </si>
  <si>
    <t>JSW Infrastructure Ltd.</t>
  </si>
  <si>
    <t>INE880J01026</t>
  </si>
  <si>
    <t>Transport Infrastructure</t>
  </si>
  <si>
    <t>Hyundai Motor India Ltd.</t>
  </si>
  <si>
    <t>INE0V6F01027</t>
  </si>
  <si>
    <t>INOX INDIA LIMITED</t>
  </si>
  <si>
    <t>INE616N01034</t>
  </si>
  <si>
    <t>Doms Industries Ltd.</t>
  </si>
  <si>
    <t>INE321T01012</t>
  </si>
  <si>
    <t>Household Products</t>
  </si>
  <si>
    <t>Swiggy Ltd.</t>
  </si>
  <si>
    <t>INE00H001014</t>
  </si>
  <si>
    <t>AWFIS Space Solutions Ltd.</t>
  </si>
  <si>
    <t>INE108V01019</t>
  </si>
  <si>
    <t>Aadhar Housing Finance Ltd.</t>
  </si>
  <si>
    <t>INE883F01010</t>
  </si>
  <si>
    <t>Tata Technologies Ltd.</t>
  </si>
  <si>
    <t>INE142M01025</t>
  </si>
  <si>
    <t>Inventurus Knowledge Solutions Ltd.</t>
  </si>
  <si>
    <t>INE115Q01022</t>
  </si>
  <si>
    <t>Acme Solar Holdings Ltd.</t>
  </si>
  <si>
    <t>INE622W01025</t>
  </si>
  <si>
    <t>Bansal Wire Industries Ltd.</t>
  </si>
  <si>
    <t>INE0B9K01025</t>
  </si>
  <si>
    <t>International Gemmological Inst Ind Ltd.</t>
  </si>
  <si>
    <t>INE0Q9301021</t>
  </si>
  <si>
    <t>Go Digit General Insurance Ltd.</t>
  </si>
  <si>
    <t>INE03JT01014</t>
  </si>
  <si>
    <t>Protean eGov Technologies Ltd.</t>
  </si>
  <si>
    <t>INE004A01022</t>
  </si>
  <si>
    <t>Indegene Ltd.</t>
  </si>
  <si>
    <t>INE065X01017</t>
  </si>
  <si>
    <t>KFIN Technologies Pvt Ltd.</t>
  </si>
  <si>
    <t>INE138Y01010</t>
  </si>
  <si>
    <t>Ceigall India Ltd.</t>
  </si>
  <si>
    <t>INE0AG901020</t>
  </si>
  <si>
    <t>Emcure Pharmaceuticals Ltd.</t>
  </si>
  <si>
    <t>INE168P01015</t>
  </si>
  <si>
    <t>Apeejay Surrendra Park Hotels Ltd.</t>
  </si>
  <si>
    <t>INE988S01028</t>
  </si>
  <si>
    <t>Sai Life Sciences Ltd</t>
  </si>
  <si>
    <t>INE570L01029</t>
  </si>
  <si>
    <t>Kross Ltd.</t>
  </si>
  <si>
    <t>INE0O6601022</t>
  </si>
  <si>
    <t>Carraro India Ltd.</t>
  </si>
  <si>
    <t>INE0V7W01012</t>
  </si>
  <si>
    <t>Unimech Aerospace And Manufacturing Ltd.</t>
  </si>
  <si>
    <t>INE0U3I01011</t>
  </si>
  <si>
    <t>Samhi Hotels Ltd.</t>
  </si>
  <si>
    <t>INE08U801020</t>
  </si>
  <si>
    <t>Baazar Style Retail Ltd.</t>
  </si>
  <si>
    <t>INE01FR01028</t>
  </si>
  <si>
    <t>Jupiter Life Line Hospitals Ltd.</t>
  </si>
  <si>
    <t>INE682M01012</t>
  </si>
  <si>
    <t>Waaree Energies Ltd.</t>
  </si>
  <si>
    <t>INE377N01017</t>
  </si>
  <si>
    <t>Mankind Pharma Ltd.</t>
  </si>
  <si>
    <t>INE634S01028</t>
  </si>
  <si>
    <t>JNK India Ltd.</t>
  </si>
  <si>
    <t>INE0OAF01028</t>
  </si>
  <si>
    <t>Godavari Biorefineries Ltd.</t>
  </si>
  <si>
    <t>INE497S01012</t>
  </si>
  <si>
    <t>Medi Assist Healthcare Services Ltd.</t>
  </si>
  <si>
    <t>INE456Z01021</t>
  </si>
  <si>
    <t>Akums Drugs And Pharmaceuticals Ltd.</t>
  </si>
  <si>
    <t>INE09XN01023</t>
  </si>
  <si>
    <t>Juniper Hotels Ltd.</t>
  </si>
  <si>
    <t>INE696F01016</t>
  </si>
  <si>
    <t>ECOS (India) Mobility &amp; Hospitality Ltd.</t>
  </si>
  <si>
    <t>INE06HJ01020</t>
  </si>
  <si>
    <t>Transport Services</t>
  </si>
  <si>
    <t>Sanathan Textiles Ltd.</t>
  </si>
  <si>
    <t>INE0JPD01013</t>
  </si>
  <si>
    <t>Gopal Snacks Ltd.</t>
  </si>
  <si>
    <t>INE0L9R01028</t>
  </si>
  <si>
    <t>DAM Capital Advisors Ltd.</t>
  </si>
  <si>
    <t>INE284H01025</t>
  </si>
  <si>
    <t>Fedbank Financial Services Ltd.</t>
  </si>
  <si>
    <t>INE007N01010</t>
  </si>
  <si>
    <t>Stanley Lifestyles Ltd.</t>
  </si>
  <si>
    <t>INE01A001028</t>
  </si>
  <si>
    <t>Cello World Ltd.</t>
  </si>
  <si>
    <t>INE0LMW01024</t>
  </si>
  <si>
    <t>Derivatives</t>
  </si>
  <si>
    <t>(a) Index/Stock Future</t>
  </si>
  <si>
    <t>NIFTY 30-Jan-2025</t>
  </si>
  <si>
    <t>INDEX FUTURES</t>
  </si>
  <si>
    <t>Treasury bills</t>
  </si>
  <si>
    <t>364 DAYS TBILL RED 06-02-2025</t>
  </si>
  <si>
    <t>IN002023Z471</t>
  </si>
  <si>
    <t>Net Receivables/(Payables) include Net Current Assets as well as the Mark to Market on derivative trades.</t>
  </si>
  <si>
    <t>Edelweiss Recently Listed IPO Fund</t>
  </si>
  <si>
    <t>PORTFOLIO STATEMENT OF EDELWEISS  GREATER CHINA EQUITY OFF-SHORE FUND AS ON DECEMBER 31, 2024</t>
  </si>
  <si>
    <t>(An open ended fund of fund scheme investing in JPMorgan Funds – Greater China Fund)</t>
  </si>
  <si>
    <t>JPM GREATER CHINA-I-I2 USD</t>
  </si>
  <si>
    <t>LU1727356906</t>
  </si>
  <si>
    <t>JPM GREATER CHINA-I AC</t>
  </si>
  <si>
    <t>LU0248053877</t>
  </si>
  <si>
    <t>Edelweiss Greater China Equity Off-Shore Fund</t>
  </si>
  <si>
    <t>PORTFOLIO STATEMENT OF EDELWEISS MSCI INDIA DOMESTIC &amp; WORLD HEALTHCARE 45 INDEX AS ON DECEMBER 31, 2024</t>
  </si>
  <si>
    <t>(An Open-ended Equity Scheme replicating MSCI India Domestic &amp; World Healthcare 45 Index)</t>
  </si>
  <si>
    <t>Apollo Hospitals Enterprise Ltd.</t>
  </si>
  <si>
    <t>INE437A01024</t>
  </si>
  <si>
    <t>Fortis Healthcare Ltd.</t>
  </si>
  <si>
    <t>INE061F01013</t>
  </si>
  <si>
    <t>Aurobindo Pharma Ltd.</t>
  </si>
  <si>
    <t>INE406A01037</t>
  </si>
  <si>
    <t>Alkem Laboratories Ltd.</t>
  </si>
  <si>
    <t>INE540L01014</t>
  </si>
  <si>
    <t>Glenmark Pharmaceuticals Ltd.</t>
  </si>
  <si>
    <t>INE935A01035</t>
  </si>
  <si>
    <t>Laurus Labs Ltd.</t>
  </si>
  <si>
    <t>INE947Q01028</t>
  </si>
  <si>
    <t>Piramal Pharma Ltd.</t>
  </si>
  <si>
    <t>INE0DK501011</t>
  </si>
  <si>
    <t>Syngene International Ltd.</t>
  </si>
  <si>
    <t>INE398R01022</t>
  </si>
  <si>
    <t>Biocon Ltd.</t>
  </si>
  <si>
    <t>INE376G01013</t>
  </si>
  <si>
    <t>Gland Pharma Ltd.</t>
  </si>
  <si>
    <t>INE068V01023</t>
  </si>
  <si>
    <t>GlaxoSmithKline Pharmaceuticals Ltd.</t>
  </si>
  <si>
    <t>INE159A01016</t>
  </si>
  <si>
    <t>Global Health Ltd.</t>
  </si>
  <si>
    <t>INE474Q01031</t>
  </si>
  <si>
    <t>(c) Listed / Awaiting listing on International Stock Exchanges</t>
  </si>
  <si>
    <t>ELI LILLY &amp; CO</t>
  </si>
  <si>
    <t>US5324571083</t>
  </si>
  <si>
    <t>Pharmaceuticals</t>
  </si>
  <si>
    <t>JOHNSON &amp; JOHNSON</t>
  </si>
  <si>
    <t>US4781601046</t>
  </si>
  <si>
    <t>ABBVIE INC</t>
  </si>
  <si>
    <t>US00287Y1091</t>
  </si>
  <si>
    <t>Biotechnology</t>
  </si>
  <si>
    <t>Novo Nordisk A/S</t>
  </si>
  <si>
    <t>US6701002056</t>
  </si>
  <si>
    <t>MERCK &amp; CO.INC</t>
  </si>
  <si>
    <t>US58933Y1055</t>
  </si>
  <si>
    <t>THERMO FISHER SCIENTIFIC INC</t>
  </si>
  <si>
    <t>US8835561023</t>
  </si>
  <si>
    <t>Life Sciences Tools &amp; Services</t>
  </si>
  <si>
    <t>ABBOTT LABORATORIES</t>
  </si>
  <si>
    <t>US0028241000</t>
  </si>
  <si>
    <t>Health Care Equipment &amp; Supplies</t>
  </si>
  <si>
    <t>NOVARTIS AG</t>
  </si>
  <si>
    <t>US66987V1098</t>
  </si>
  <si>
    <t>INTUITIVE SURGICAL INC</t>
  </si>
  <si>
    <t>US46120E6023</t>
  </si>
  <si>
    <t>DANAHER CORP</t>
  </si>
  <si>
    <t>US2358511028</t>
  </si>
  <si>
    <t>AMGEN INC</t>
  </si>
  <si>
    <t>US0311621009</t>
  </si>
  <si>
    <t>STRYKER CORP</t>
  </si>
  <si>
    <t>US8636671013</t>
  </si>
  <si>
    <t>GILEAD SCIENCES INC</t>
  </si>
  <si>
    <t>US3755581036</t>
  </si>
  <si>
    <t>VERTEX PHARMACEUTICALS INC</t>
  </si>
  <si>
    <t>US92532F1003</t>
  </si>
  <si>
    <t>MEDTRONIC PLC</t>
  </si>
  <si>
    <t>IE00BTN1Y115</t>
  </si>
  <si>
    <t>Regeneron Pharmaceuticals Inc</t>
  </si>
  <si>
    <t>US75886F1075</t>
  </si>
  <si>
    <t>BECTON DICKINSON AND CO</t>
  </si>
  <si>
    <t>US0758871091</t>
  </si>
  <si>
    <t>AGILENT TECHNOLOGIES INC</t>
  </si>
  <si>
    <t>US00846U1016</t>
  </si>
  <si>
    <t>IQVIA HOLDINGS INC</t>
  </si>
  <si>
    <t>US46266C1053</t>
  </si>
  <si>
    <t>ILLUMINA INC</t>
  </si>
  <si>
    <t>US4523271090</t>
  </si>
  <si>
    <t>GRAIL INC</t>
  </si>
  <si>
    <t>US3847471014</t>
  </si>
  <si>
    <t>Edelweiss MSCI India Domestic &amp; World Healthcare 45 Index Fund</t>
  </si>
  <si>
    <t>PORTFOLIO STATEMENT OF BHARAT BOND ETF – APRIL 2031 AS ON DECEMBER 31, 2024</t>
  </si>
  <si>
    <t>(An open ended Target Maturity Exchange Traded Bond Fund predominantly investing in constituents of Nifty BHARAT Bond Index - April 2031)</t>
  </si>
  <si>
    <t>6.41% IRFC NCD RED 11-04-2031**</t>
  </si>
  <si>
    <t>INE053F07CR7</t>
  </si>
  <si>
    <t>6.45% NABARD NCD RED 11-04-2031**</t>
  </si>
  <si>
    <t>INE261F08CJ1</t>
  </si>
  <si>
    <t>6.50% NHAI NCD RED 11-04-2031**</t>
  </si>
  <si>
    <t>INE906B07IE0</t>
  </si>
  <si>
    <t>6.90% REC LTD. NCD RED 31-03-2031</t>
  </si>
  <si>
    <t>INE020B08DA7</t>
  </si>
  <si>
    <t>6.80% NPCL NCD RED 21-03-2031**</t>
  </si>
  <si>
    <t>INE206D08477</t>
  </si>
  <si>
    <t>6.88% PFC LTD NCD RED 11-04-2031**</t>
  </si>
  <si>
    <t>INE134E08KY5</t>
  </si>
  <si>
    <t>6.4% ONGC NCD RED 11-04-2031</t>
  </si>
  <si>
    <t>INE213A08024</t>
  </si>
  <si>
    <t>6.63% HPCL NCD RED 11-04-2031</t>
  </si>
  <si>
    <t>INE094A08093</t>
  </si>
  <si>
    <t>6.29% NTPC LTD NCD RED 11-04-2031**</t>
  </si>
  <si>
    <t>INE733E08155</t>
  </si>
  <si>
    <t>7.57% NHB NCD RED 09-01-2031**</t>
  </si>
  <si>
    <t>INE557F08FT4</t>
  </si>
  <si>
    <t>6.65% FOOD CORP GOI GRNT NCD 23-10-2030**</t>
  </si>
  <si>
    <t>INE861G08076</t>
  </si>
  <si>
    <t>ICRA AAA(CE)</t>
  </si>
  <si>
    <t>7.51% NATIONAL HOUSING BANK RED 04-04-31**</t>
  </si>
  <si>
    <t>INE557F08FX6</t>
  </si>
  <si>
    <t>6.28% POWER GRID CORP NCD 11-04-31**</t>
  </si>
  <si>
    <t>INE752E08650</t>
  </si>
  <si>
    <t>7.55% REC LTD. NCD RED 10-05-2030**</t>
  </si>
  <si>
    <t>INE020B08CU7</t>
  </si>
  <si>
    <t>7.82% PFC SR BS225 NCD RED 13-03-2031**</t>
  </si>
  <si>
    <t>INE134E08MG8</t>
  </si>
  <si>
    <t>7.05% PFC LTD NCD RED 09-08-2030**</t>
  </si>
  <si>
    <t>INE134E08KZ2</t>
  </si>
  <si>
    <t>6.80% REC LTD NCD RED 20-12-2030**</t>
  </si>
  <si>
    <t>INE020B08DE9</t>
  </si>
  <si>
    <t>7.35% NHAI NCD RED 26-04-2030**</t>
  </si>
  <si>
    <t>INE906B07HP8</t>
  </si>
  <si>
    <t>7.04% PFC LTD NCD RED 16-12-2030**</t>
  </si>
  <si>
    <t>INE134E08LC9</t>
  </si>
  <si>
    <t>6.90% REC LTD. NCD RED 31-01-2031**</t>
  </si>
  <si>
    <t>INE020B08DG4</t>
  </si>
  <si>
    <t>8.20% PGCIL NCD 23-01-2030 STRPPS D**</t>
  </si>
  <si>
    <t>INE752E07MH7</t>
  </si>
  <si>
    <t>7.75% PFC LTD NCD RED 11-06-2030</t>
  </si>
  <si>
    <t>INE134E08KV1</t>
  </si>
  <si>
    <t>7.79% REC LTD. NCD RED 21-05-2030**</t>
  </si>
  <si>
    <t>INE020B08CW3</t>
  </si>
  <si>
    <t>8.85% POWER FINANCE NCD 15-06-2030**</t>
  </si>
  <si>
    <t>INE134E08DB8</t>
  </si>
  <si>
    <t>7.89% REC LTD. NCD RED 30-03-2030**</t>
  </si>
  <si>
    <t>INE020B08CI2</t>
  </si>
  <si>
    <t>8.32% POWER GRID CORP NCD RED 23-12-2030**</t>
  </si>
  <si>
    <t>INE752E07NL7</t>
  </si>
  <si>
    <t>6.43% NTPC LTD NCD RED 27-01-2031**</t>
  </si>
  <si>
    <t>INE733E08171</t>
  </si>
  <si>
    <t>8.13% NUCLEAR POWER CORP NCD 28-03-2031**</t>
  </si>
  <si>
    <t>INE206D08402</t>
  </si>
  <si>
    <t>8.13% PGCIL NCD 25-04-2030 LIII K**</t>
  </si>
  <si>
    <t>INE752E07NW4</t>
  </si>
  <si>
    <t>9.35% POWER GRID CORP NCD RED 29-08-2029**</t>
  </si>
  <si>
    <t>INE752E07IZ7</t>
  </si>
  <si>
    <t>7.79% POWER FINANCE NCD RED 22-07-2030**</t>
  </si>
  <si>
    <t>INE134E08KU3</t>
  </si>
  <si>
    <t>9.3% POWER GRID CORP NCD RED 04-09-2029**</t>
  </si>
  <si>
    <t>INE752E07LR8</t>
  </si>
  <si>
    <t>8.4% POWER GRID CORP NCD RED 27-05-2030**</t>
  </si>
  <si>
    <t>INE752E07MW6</t>
  </si>
  <si>
    <t>8.15% POWER GRID CORP NCD RED 09-03-2030**</t>
  </si>
  <si>
    <t>INE752E07MK1</t>
  </si>
  <si>
    <t>7.25% NPCIL NCD RED 15-12-2030 XXXIII D**</t>
  </si>
  <si>
    <t>INE206D08444</t>
  </si>
  <si>
    <t>7% POWER FIN CORP NCD RED 22-01-2031**</t>
  </si>
  <si>
    <t>INE134E07AN1</t>
  </si>
  <si>
    <t>9.35% POWER GRID NCD RED 29-08-2030**</t>
  </si>
  <si>
    <t>INE752E07JA8</t>
  </si>
  <si>
    <t>8.5% NHPC LTD NCD RED 14-07-2030**</t>
  </si>
  <si>
    <t>INE848E07906</t>
  </si>
  <si>
    <t>8.14% NUCLEAR POWER NCD RED 25-03-2030**</t>
  </si>
  <si>
    <t>INE206D08303</t>
  </si>
  <si>
    <t>8.37% HUDCO NCD RED 23-03-2029**</t>
  </si>
  <si>
    <t>INE031A08707</t>
  </si>
  <si>
    <t>8.3% NTPC LTD NCD RED 15-01-2029**</t>
  </si>
  <si>
    <t>INE733E07KJ7</t>
  </si>
  <si>
    <t>8.13% PGCIL NCD 25-04-2029 LIII J**</t>
  </si>
  <si>
    <t>INE752E07NV6</t>
  </si>
  <si>
    <t>8.13% NPCIL NCD 28-03-2028 XXXII B**</t>
  </si>
  <si>
    <t>INE206D08378</t>
  </si>
  <si>
    <t>6.8% NHPC SR AB STRPP E NCD 24-04-2030**</t>
  </si>
  <si>
    <t>INE848E07BN4</t>
  </si>
  <si>
    <t>6.75% HUDCO NCD RED 29-05-2030**</t>
  </si>
  <si>
    <t>INE031A08806</t>
  </si>
  <si>
    <t>BHARAT Bond ETF - April 2031</t>
  </si>
  <si>
    <t>PORTFOLIO STATEMENT OF BHARAT BOND ETF – APRIL 2032 AS ON DECEMBER 31, 2024</t>
  </si>
  <si>
    <t>(An open ended Target Maturity Exchange Traded Bond Fund predominantly investing in constituents of Nifty BHARAT Bond Index - April 2032)</t>
  </si>
  <si>
    <t>6.92% REC LTD NCD RED 20-03-2032**</t>
  </si>
  <si>
    <t>INE020B08DV3</t>
  </si>
  <si>
    <t>6.92% POWER FINANCE NCD 14-04-32**</t>
  </si>
  <si>
    <t>INE134E08LN6</t>
  </si>
  <si>
    <t>6.74% NTPC LTD RED 14-04-2032**</t>
  </si>
  <si>
    <t>INE733E08205</t>
  </si>
  <si>
    <t>7.48% MANGALORE REF&amp;PET 14-04-2032**</t>
  </si>
  <si>
    <t>INE103A08050</t>
  </si>
  <si>
    <t>6.87% NHAI NCD RED 14-04-2032**</t>
  </si>
  <si>
    <t>INE906B07JA6</t>
  </si>
  <si>
    <t>6.87% IRFC NCD RED 14-04-2032**</t>
  </si>
  <si>
    <t>INE053F08163</t>
  </si>
  <si>
    <t>7.79% IOC NCD RED 12-04-2032**</t>
  </si>
  <si>
    <t>INE242A08528</t>
  </si>
  <si>
    <t>6.85% NABARD NCD RED 14-04-2032**</t>
  </si>
  <si>
    <t>INE261F08DL5</t>
  </si>
  <si>
    <t>7.81% HPCL NCD RED 13-04-2032**</t>
  </si>
  <si>
    <t>INE094A08119</t>
  </si>
  <si>
    <t>6.85% NLC INDIA RED 13-04-2032**</t>
  </si>
  <si>
    <t>INE589A08043</t>
  </si>
  <si>
    <t>6.92% IRFC NCD SR 161 RED 29-08-2031**</t>
  </si>
  <si>
    <t>INE053F08122</t>
  </si>
  <si>
    <t>7.2% NAT HSG BANK NCD RED 03-10-2031**</t>
  </si>
  <si>
    <t>INE557F08GB0</t>
  </si>
  <si>
    <t>7.82% PFC SR BS225 NCD RED 12-03-2032**</t>
  </si>
  <si>
    <t>INE134E08ME3</t>
  </si>
  <si>
    <t>6.89% IRFC NCD RED 18-07-2031**</t>
  </si>
  <si>
    <t>INE053F08106</t>
  </si>
  <si>
    <t>6.69% NTPC LTD NCD RED 12-09-2031**</t>
  </si>
  <si>
    <t>INE733E08197</t>
  </si>
  <si>
    <t>7.38% NABARD NCD RED 20-10-2031**</t>
  </si>
  <si>
    <t>INE261F08683</t>
  </si>
  <si>
    <t>8.12% EXIM BANK SR T02 NCD 25-04-2031**</t>
  </si>
  <si>
    <t>INE514E08FC4</t>
  </si>
  <si>
    <t>7.55% PGC SERIES LV NCD RED 21-09-2031**</t>
  </si>
  <si>
    <t>INE752E07OB6</t>
  </si>
  <si>
    <t>8.25% EXIM BANK SR T04 NCD 23-06-2031**</t>
  </si>
  <si>
    <t>INE514E08FE0</t>
  </si>
  <si>
    <t>8.13% PGCIL NCD 25-04-2031 LIII L**</t>
  </si>
  <si>
    <t>INE752E07NX2</t>
  </si>
  <si>
    <t>8.1% NTPC NCD RED 27-05-2031**</t>
  </si>
  <si>
    <t>INE733E07KD0</t>
  </si>
  <si>
    <t>8.11% EXIM BANK SR T05 NCD R 11-07-2031**</t>
  </si>
  <si>
    <t>INE514E08FF7</t>
  </si>
  <si>
    <t>7.30% NABARD NCD RED 26-12-2031**</t>
  </si>
  <si>
    <t>INE261F08717</t>
  </si>
  <si>
    <t>8.17% NHPC LTD SR U-1 NCD 27-06-2031**</t>
  </si>
  <si>
    <t>INE848E07922</t>
  </si>
  <si>
    <t>8.24% NHPC LTD SER U NCD RED 27-06-2031**</t>
  </si>
  <si>
    <t>INE848E07914</t>
  </si>
  <si>
    <t>7.49% NTPC LTD NCD RED 07-11-2031**</t>
  </si>
  <si>
    <t>INE733E07KG3</t>
  </si>
  <si>
    <t>7.02% EXIM BANK NCD RED SR T 25-11-2031**</t>
  </si>
  <si>
    <t>INE514E08FH3</t>
  </si>
  <si>
    <t>7.25% NPCIL NCD RED 15-12-2031 XXXIII E**</t>
  </si>
  <si>
    <t>INE206D08451</t>
  </si>
  <si>
    <t>6.54% GOVT OF INDIA RED 17-01-2032</t>
  </si>
  <si>
    <t>IN0020210244</t>
  </si>
  <si>
    <t>BHARAT Bond ETF - April 2032</t>
  </si>
  <si>
    <t>PORTFOLIO STATEMENT OF BHARAT BOND FOF – APRIL 2025 AS ON DECEMBER 31, 2024</t>
  </si>
  <si>
    <t>(An open-ended Target Maturity fund of funds scheme investing in units of BHARAT Bond ETF – April 2025)</t>
  </si>
  <si>
    <t>Investment in Mutual fund</t>
  </si>
  <si>
    <t>BHARAT BOND ETF-APRIL 2025-GROWTH</t>
  </si>
  <si>
    <t>INF754K01LD3</t>
  </si>
  <si>
    <t>BHARAT Bond FOF - April 2025</t>
  </si>
  <si>
    <t>Fund of funds scheme (Domestic)</t>
  </si>
  <si>
    <t>PORTFOLIO STATEMENT OF EDELWEISS BUSINESS CYCLE FUND AS ON DECEMBER 31, 2024</t>
  </si>
  <si>
    <t>(An open-ended equity scheme following business cycle-based investing theme))</t>
  </si>
  <si>
    <t>Kalyan Jewellers India Ltd.</t>
  </si>
  <si>
    <t>INE303R01014</t>
  </si>
  <si>
    <t>Info Edge (India) Ltd.</t>
  </si>
  <si>
    <t>INE663F01024</t>
  </si>
  <si>
    <t>Zomato Ltd.</t>
  </si>
  <si>
    <t>INE758T01015</t>
  </si>
  <si>
    <t>Hindustan Zinc Ltd.</t>
  </si>
  <si>
    <t>INE267A01025</t>
  </si>
  <si>
    <t>Torrent Power Ltd.</t>
  </si>
  <si>
    <t>INE813H01021</t>
  </si>
  <si>
    <t>InterGlobe Aviation Ltd.</t>
  </si>
  <si>
    <t>INE646L01027</t>
  </si>
  <si>
    <t>Hitachi Energy India Ltd.</t>
  </si>
  <si>
    <t>INE07Y701011</t>
  </si>
  <si>
    <t>Bharat Petroleum Corporation Ltd.</t>
  </si>
  <si>
    <t>INE029A01011</t>
  </si>
  <si>
    <t>Bajaj Finserv Ltd.</t>
  </si>
  <si>
    <t>INE918I01026</t>
  </si>
  <si>
    <t>Vedanta Ltd.</t>
  </si>
  <si>
    <t>INE205A01025</t>
  </si>
  <si>
    <t>Diversified Metals</t>
  </si>
  <si>
    <t>Blue Star Ltd.</t>
  </si>
  <si>
    <t>INE472A01039</t>
  </si>
  <si>
    <t>Abbott India Ltd.</t>
  </si>
  <si>
    <t>INE358A01014</t>
  </si>
  <si>
    <t>Sundaram Finance Ltd.</t>
  </si>
  <si>
    <t>INE660A01013</t>
  </si>
  <si>
    <t>Prestige Estates Projects Ltd.</t>
  </si>
  <si>
    <t>INE811K01011</t>
  </si>
  <si>
    <t>GE Vernova T&amp;D India Limited</t>
  </si>
  <si>
    <t>INE200A01026</t>
  </si>
  <si>
    <t>Suzlon Energy Ltd.</t>
  </si>
  <si>
    <t>INE040H01021</t>
  </si>
  <si>
    <t>Indus Towers Ltd.</t>
  </si>
  <si>
    <t>INE121J01017</t>
  </si>
  <si>
    <t>Tube Investments Of India Ltd.</t>
  </si>
  <si>
    <t>INE974X01010</t>
  </si>
  <si>
    <t>Housing &amp; Urban Development Corp Ltd.</t>
  </si>
  <si>
    <t>INE031A01017</t>
  </si>
  <si>
    <t>Cochin Shipyard Ltd.</t>
  </si>
  <si>
    <t>INE704P01025</t>
  </si>
  <si>
    <t>TVS Holdings Ltd.</t>
  </si>
  <si>
    <t>INE105A01035</t>
  </si>
  <si>
    <t>Cholamandalam Financial Holdings Ltd.</t>
  </si>
  <si>
    <t>INE149A01033</t>
  </si>
  <si>
    <t>Thermax Ltd.</t>
  </si>
  <si>
    <t>INE152A01029</t>
  </si>
  <si>
    <t>Edelweiss Business Cycle Fund</t>
  </si>
  <si>
    <t>PORTFOLIO STATEMENT OF EDELWEISS LARGE CAP FUND AS ON DECEMBER 31, 2024</t>
  </si>
  <si>
    <t>(An open ended equity scheme predominantly investing in large cap stocks)</t>
  </si>
  <si>
    <t>Kotak Mahindra Bank Ltd.</t>
  </si>
  <si>
    <t>INE237A01028</t>
  </si>
  <si>
    <t>HDFC Life Insurance Company Ltd.</t>
  </si>
  <si>
    <t>INE795G01014</t>
  </si>
  <si>
    <t>KPIT Technologies Ltd.</t>
  </si>
  <si>
    <t>INE04I401011</t>
  </si>
  <si>
    <t>Power Grid Corporation of India Ltd.</t>
  </si>
  <si>
    <t>INE752E01010</t>
  </si>
  <si>
    <t>AU Small Finance Bank Ltd.</t>
  </si>
  <si>
    <t>INE949L01017</t>
  </si>
  <si>
    <t>Tata Steel Ltd.</t>
  </si>
  <si>
    <t>INE081A01020</t>
  </si>
  <si>
    <t>Ferrous Metals</t>
  </si>
  <si>
    <t>ICICI Prudential Life Insurance Co Ltd.</t>
  </si>
  <si>
    <t>INE726G01019</t>
  </si>
  <si>
    <t>FSN E-Commerce Ventures Ltd.</t>
  </si>
  <si>
    <t>INE388Y01029</t>
  </si>
  <si>
    <t>Oil &amp; Natural Gas Corporation Ltd.</t>
  </si>
  <si>
    <t>INE213A01029</t>
  </si>
  <si>
    <t>Kesoram Industries Ltd.</t>
  </si>
  <si>
    <t>INE087A01019</t>
  </si>
  <si>
    <t>BANKNIFTY 29-Jan-2025</t>
  </si>
  <si>
    <t>Plan B - Growth option</t>
  </si>
  <si>
    <t>Plan B - IDCW option</t>
  </si>
  <si>
    <t>Plan C - Growth option</t>
  </si>
  <si>
    <t>Plan C - IDCW option</t>
  </si>
  <si>
    <t>Edelweiss Large Cap Fund</t>
  </si>
  <si>
    <t>PORTFOLIO STATEMENT OF EDELWEISS NIFTY500 MULTICAP MOMENTUM QUALITY 50 ETF AS ON DECEMBER 31, 2024</t>
  </si>
  <si>
    <t>(An open-ended exchange traded scheme replicating/tracking Nifty500 Multicap Momentum Quality 50 Total Return Index)</t>
  </si>
  <si>
    <t>Edelweiss Nifty500 Multicap Momentum Quality 50 ETF</t>
  </si>
  <si>
    <t>PORTFOLIO STATEMENT OF EDELWEISS  US TECHNOLOGY EQUITY FOF AS ON DECEMBER 31, 2024</t>
  </si>
  <si>
    <t>(An open ended fund of fund scheme investing in JPMorgan Funds – US TECHNOLOGY EQUITY FOF)</t>
  </si>
  <si>
    <t>JPMORGAN F-US TECHNOLOGY-I A</t>
  </si>
  <si>
    <t>LU0248060906</t>
  </si>
  <si>
    <t>Edelweiss US Technology Equity Fund of Fund</t>
  </si>
  <si>
    <t>PORTFOLIO STATEMENT OF BHARAT BOND ETF – APRIL 2030 AS ON DECEMBER 31, 2024</t>
  </si>
  <si>
    <t>(An open ended Target Maturity Exchange Traded Bond Fund predominately investing in constituents of Nifty BHARAT Bond Index - April 2030)</t>
  </si>
  <si>
    <t>7.86% PFC LTD NCD RED 12-04-2030**</t>
  </si>
  <si>
    <t>INE134E08KK4</t>
  </si>
  <si>
    <t>7.34% NPCIL NCD RED 23-01-2030**</t>
  </si>
  <si>
    <t>INE206D08469</t>
  </si>
  <si>
    <t>7.55% IRFC NCD RED 12-04-2030**</t>
  </si>
  <si>
    <t>INE053F07BY5</t>
  </si>
  <si>
    <t>7.22% HPCL NCD RED 28-08-2029**</t>
  </si>
  <si>
    <t>INE094A08168</t>
  </si>
  <si>
    <t>7.54% NHAI NCD RED 25-01-2030**</t>
  </si>
  <si>
    <t>INE906B07HK9</t>
  </si>
  <si>
    <t>7.70% NHAI NCD RED 13-09-2029**</t>
  </si>
  <si>
    <t>INE906B07HH5</t>
  </si>
  <si>
    <t>7.32% NTPC LTD NCD RED 17-07-2029**</t>
  </si>
  <si>
    <t>INE733E07KL3</t>
  </si>
  <si>
    <t>7.4% MANGALORE REF &amp; PET NCD 12-04-2030**</t>
  </si>
  <si>
    <t>INE103A08019</t>
  </si>
  <si>
    <t>7.08% IRFC NCD RED 28-02-2030**</t>
  </si>
  <si>
    <t>INE053F07CA3</t>
  </si>
  <si>
    <t>7.75% MANGALORE REF &amp; PET NCD 29-01-2030**</t>
  </si>
  <si>
    <t>INE103A08035</t>
  </si>
  <si>
    <t>7.38% POWER GRID CORP NCD RED 12-04-2030**</t>
  </si>
  <si>
    <t>INE752E08635</t>
  </si>
  <si>
    <t>7.55% IRFC NCD RED 06-11-29**</t>
  </si>
  <si>
    <t>INE053F07BX7</t>
  </si>
  <si>
    <t>7.68% NABARD NCD SR 24F RED 30-04-2029**</t>
  </si>
  <si>
    <t>INE261F08EG3</t>
  </si>
  <si>
    <t>7.82% PFC SR BS225 NCD RED 13-03-2030**</t>
  </si>
  <si>
    <t>INE134E08MF0</t>
  </si>
  <si>
    <t>7.5% IRFC NCD RED 07-09-2029**</t>
  </si>
  <si>
    <t>INE053F07BW9</t>
  </si>
  <si>
    <t>7.43% NABARD GOI SERV NCD RED 31-01-2030**</t>
  </si>
  <si>
    <t>INE261F08BX4</t>
  </si>
  <si>
    <t>8.36% NHAI NCD RED 20-05-2029**</t>
  </si>
  <si>
    <t>INE906B07HD4</t>
  </si>
  <si>
    <t>7.74% HPCL NCD RED 02-03-2028**</t>
  </si>
  <si>
    <t>INE094A08150</t>
  </si>
  <si>
    <t>8.3% REC LTD NCD RED 25-06-2029**</t>
  </si>
  <si>
    <t>INE020B08BU9</t>
  </si>
  <si>
    <t>7.36% INDIAN OIL COR N SR XXVI 16-07-29**</t>
  </si>
  <si>
    <t>INE242A08551</t>
  </si>
  <si>
    <t>8.25% REC GOI SERVICED NCD RED 26-03-30**</t>
  </si>
  <si>
    <t>INE020B08CR3</t>
  </si>
  <si>
    <t>7.93% PFC LTD NCD RED 31-12-2029**</t>
  </si>
  <si>
    <t>INE134E08KI8</t>
  </si>
  <si>
    <t>8.24% POWER GRID NCD GOI SERV 14-02-2029</t>
  </si>
  <si>
    <t>INE752E08551</t>
  </si>
  <si>
    <t>7.49% POWER GRID CORP NCD 25-10-2029**</t>
  </si>
  <si>
    <t>INE752E08601</t>
  </si>
  <si>
    <t>7.92% REC LTD. NCD RED 30-03-2030**</t>
  </si>
  <si>
    <t>INE020B08CJ0</t>
  </si>
  <si>
    <t>8.23% IRFC NCD RED 29-03-2029**</t>
  </si>
  <si>
    <t>INE053F07BE7</t>
  </si>
  <si>
    <t>7.64% NABARD NCD SR 25B RED 06-12-2029**</t>
  </si>
  <si>
    <t>INE261F08EJ7</t>
  </si>
  <si>
    <t>7.27% NABARD NCD RED 14-02-2030**</t>
  </si>
  <si>
    <t>INE261F08BZ9</t>
  </si>
  <si>
    <t>8.85% POWER FIN CORP NCD RED 25-05-2029**</t>
  </si>
  <si>
    <t>INE134E08KC1</t>
  </si>
  <si>
    <t>7.5% NHPC NCD RED 06-10-2029**</t>
  </si>
  <si>
    <t>INE848E07AS5</t>
  </si>
  <si>
    <t>8.80% RECL NCD RED 14-05-2029**</t>
  </si>
  <si>
    <t>INE020B08BS3</t>
  </si>
  <si>
    <t>8.37% NHAI NCD RED 20-01-2029**</t>
  </si>
  <si>
    <t>INE906B07GN5</t>
  </si>
  <si>
    <t>7.25% NPCIL NCD RED 15-12-2029 XXXIII C**</t>
  </si>
  <si>
    <t>INE206D08436</t>
  </si>
  <si>
    <t>7.13% NHPC LTD NCD 11-02-2030**</t>
  </si>
  <si>
    <t>INE848E07BC7</t>
  </si>
  <si>
    <t>7.10% NABARD GOI SERV NCD RED 08-02-2030**</t>
  </si>
  <si>
    <t>INE261F08BY2</t>
  </si>
  <si>
    <t>8.4% POWER GRID NCD RED 26-05-2029**</t>
  </si>
  <si>
    <t>INE752E07MV8</t>
  </si>
  <si>
    <t>7.38% NHPC LTD NCD 03-01-2030**</t>
  </si>
  <si>
    <t>INE848E07AX5</t>
  </si>
  <si>
    <t>8.15% EXIM NCB 21-01-2030 R21 - 2030**</t>
  </si>
  <si>
    <t>INE514E08EJ2</t>
  </si>
  <si>
    <t>8.13% NUCLEAR POWER CORP NCD 28-03-2030**</t>
  </si>
  <si>
    <t>INE206D08394</t>
  </si>
  <si>
    <t>7.95% IRFC NCD RED 12-06-2029**</t>
  </si>
  <si>
    <t>INE053F07BR9</t>
  </si>
  <si>
    <t>7.41% NABARD NCD RED 18-07-2029**</t>
  </si>
  <si>
    <t>INE261F08BM7</t>
  </si>
  <si>
    <t>9.18% NUCLEAR POWER CORP NCD RD 23-01-29**</t>
  </si>
  <si>
    <t>INE206D08162</t>
  </si>
  <si>
    <t>8.87% EXIM BANK NCD RED 30-10-2029**</t>
  </si>
  <si>
    <t>INE514E08ED5</t>
  </si>
  <si>
    <t>7.36% NLC INDIA LTD. NCD RED 25-01-2030**</t>
  </si>
  <si>
    <t>INE589A07045</t>
  </si>
  <si>
    <t>9.18% NUCLEAR POWER CORP NCD RD 23-01-28**</t>
  </si>
  <si>
    <t>INE206D08204</t>
  </si>
  <si>
    <t>8.70% POWER GRID CORP NCD RED 15-07-2028**</t>
  </si>
  <si>
    <t>INE752E07LC0</t>
  </si>
  <si>
    <t>7.8% NHAI NCD RED 26-06-2029**</t>
  </si>
  <si>
    <t>INE906B07HF9</t>
  </si>
  <si>
    <t>BHARAT Bond ETF - April 2030</t>
  </si>
  <si>
    <t>PORTFOLIO STATEMENT OF EDELWEISS LARGE &amp; MID CAP FUND AS ON DECEMBER 31, 2024</t>
  </si>
  <si>
    <t>(An open ended equity scheme investing in both large cap and mid cap stocks)</t>
  </si>
  <si>
    <t>Amber Enterprises India Ltd.</t>
  </si>
  <si>
    <t>INE371P01015</t>
  </si>
  <si>
    <t>Birlasoft Ltd.</t>
  </si>
  <si>
    <t>INE836A01035</t>
  </si>
  <si>
    <t>Max Financial Services Ltd.</t>
  </si>
  <si>
    <t>INE180A01020</t>
  </si>
  <si>
    <t>The Indian Hotels Company Ltd.</t>
  </si>
  <si>
    <t>INE053A01029</t>
  </si>
  <si>
    <t>Can Fin Homes Ltd.</t>
  </si>
  <si>
    <t>INE477A01020</t>
  </si>
  <si>
    <t>Jubilant Foodworks Ltd.</t>
  </si>
  <si>
    <t>INE797F01020</t>
  </si>
  <si>
    <t>Sona BLW Precision Forgings Ltd.</t>
  </si>
  <si>
    <t>INE073K01018</t>
  </si>
  <si>
    <t>Century Plyboards (India) Ltd.</t>
  </si>
  <si>
    <t>INE348B01021</t>
  </si>
  <si>
    <t>Dalmia Bharat Ltd.</t>
  </si>
  <si>
    <t>INE00R701025</t>
  </si>
  <si>
    <t>JK Cement Ltd.</t>
  </si>
  <si>
    <t>INE823G01014</t>
  </si>
  <si>
    <t>Mahindra &amp; Mahindra Financial Services Ltd</t>
  </si>
  <si>
    <t>INE774D01024</t>
  </si>
  <si>
    <t>Grindwell Norton Ltd.</t>
  </si>
  <si>
    <t>INE536A01023</t>
  </si>
  <si>
    <t>Metro Brands Ltd.</t>
  </si>
  <si>
    <t>INE317I01021</t>
  </si>
  <si>
    <t>GMM Pfaudler Ltd.</t>
  </si>
  <si>
    <t>INE541A01023</t>
  </si>
  <si>
    <t>REC Ltd.</t>
  </si>
  <si>
    <t>INE020B01018</t>
  </si>
  <si>
    <t>Edelweiss Large and Mid Cap Fund</t>
  </si>
  <si>
    <t>PORTFOLIO STATEMENT OF EDELWEISS AGGRESSIVE HYBRID FUND AS ON DECEMBER 31, 2024</t>
  </si>
  <si>
    <t>(An open ended hybrid scheme investing predominantly in equity and equity related instruments)</t>
  </si>
  <si>
    <t>Granules India Ltd.</t>
  </si>
  <si>
    <t>INE101D01020</t>
  </si>
  <si>
    <t>Avenue Supermarts Ltd.</t>
  </si>
  <si>
    <t>INE192R01011</t>
  </si>
  <si>
    <t>Minda Corporation Ltd.</t>
  </si>
  <si>
    <t>INE842C01021</t>
  </si>
  <si>
    <t>Petronet LNG Ltd.</t>
  </si>
  <si>
    <t>INE347G01014</t>
  </si>
  <si>
    <t>Gas</t>
  </si>
  <si>
    <t>The India Cements Ltd.</t>
  </si>
  <si>
    <t>INE383A01012</t>
  </si>
  <si>
    <t>Mahanagar Gas Ltd.</t>
  </si>
  <si>
    <t>INE002S01010</t>
  </si>
  <si>
    <t>National Aluminium Company Ltd.</t>
  </si>
  <si>
    <t>INE139A01034</t>
  </si>
  <si>
    <t>Senco Gold Ltd.</t>
  </si>
  <si>
    <t>INE602W01019</t>
  </si>
  <si>
    <t>CCL Products (India) Ltd.</t>
  </si>
  <si>
    <t>INE421D01022</t>
  </si>
  <si>
    <t>Craftsman Automation Ltd.</t>
  </si>
  <si>
    <t>INE00LO01017</t>
  </si>
  <si>
    <t>Updater Services Ltd.</t>
  </si>
  <si>
    <t>INE851I01011</t>
  </si>
  <si>
    <t>Indraprastha Gas Ltd.</t>
  </si>
  <si>
    <t>INE203G01027</t>
  </si>
  <si>
    <t>BROOKFIELD INDIA REAL ESTATE TRUST</t>
  </si>
  <si>
    <t>INE0FDU25010</t>
  </si>
  <si>
    <t>Kalyan Jewellers India Ltd.30/01/2025</t>
  </si>
  <si>
    <t>Indraprastha Gas Ltd.30/01/2025</t>
  </si>
  <si>
    <t>8.1701% ABHFL SR D1 NCD 25-08-27**</t>
  </si>
  <si>
    <t>INE831R07466</t>
  </si>
  <si>
    <t>7.54% SIDBI NCD SR VIII RED 12-01-2026**</t>
  </si>
  <si>
    <t>INE556F08KF5</t>
  </si>
  <si>
    <t>PUNJAB NATIONAL BANK CD 20-03-25#**</t>
  </si>
  <si>
    <t>INE160A16QP6</t>
  </si>
  <si>
    <t>EDEL CRI IBX AAA FIN S JN 28-DIRECT-GR</t>
  </si>
  <si>
    <t>INF754K01TP0</t>
  </si>
  <si>
    <t>EDELWEISS-NIFTY 50-INDEX FUND</t>
  </si>
  <si>
    <t>INF754K01NB3</t>
  </si>
  <si>
    <t>EDELWEISS LIQUID FUND - DIRECT PL -GR</t>
  </si>
  <si>
    <t>INF754K01GM4</t>
  </si>
  <si>
    <t>Direct Plan IDCW</t>
  </si>
  <si>
    <t>Regular Plan IDCW</t>
  </si>
  <si>
    <t>Edelweiss Aggressive Hybrid Fund</t>
  </si>
  <si>
    <t>PORTFOLIO STATEMENT OF EDELWEISS TECHNOLOGY FUND AS ON DECEMBER 31, 2024</t>
  </si>
  <si>
    <t>(An open-ended equity scheme investing in technology &amp; technology-related companies)</t>
  </si>
  <si>
    <t>Teamlease Services Ltd.</t>
  </si>
  <si>
    <t>INE985S01024</t>
  </si>
  <si>
    <t>Cyient Ltd.</t>
  </si>
  <si>
    <t>INE136B01020</t>
  </si>
  <si>
    <t>Rategain Travel Technologies Ltd.</t>
  </si>
  <si>
    <t>INE0CLI01024</t>
  </si>
  <si>
    <t>Tejas Networks Ltd.</t>
  </si>
  <si>
    <t>INE010J01012</t>
  </si>
  <si>
    <t>Telecom - Equipment &amp; Accessories</t>
  </si>
  <si>
    <t>Data Patterns (India) Ltd.</t>
  </si>
  <si>
    <t>INE0IX101010</t>
  </si>
  <si>
    <t>Tata Communications Ltd.</t>
  </si>
  <si>
    <t>INE151A01013</t>
  </si>
  <si>
    <t>APPLE INC</t>
  </si>
  <si>
    <t>US0378331005</t>
  </si>
  <si>
    <t>Software Products</t>
  </si>
  <si>
    <t>NVIDIA CORPORATION</t>
  </si>
  <si>
    <t>US67066G1040</t>
  </si>
  <si>
    <t>Computers Hardware &amp; Equipments</t>
  </si>
  <si>
    <t>MICROSOFT CORP</t>
  </si>
  <si>
    <t>US5949181045</t>
  </si>
  <si>
    <t>BROADCOM INC</t>
  </si>
  <si>
    <t>US11135F1012</t>
  </si>
  <si>
    <t>SALESFORCE INC</t>
  </si>
  <si>
    <t>US79466L3024</t>
  </si>
  <si>
    <t>ORACLE CORPORATION</t>
  </si>
  <si>
    <t>US68389X1054</t>
  </si>
  <si>
    <t>ACCENTURE PLC</t>
  </si>
  <si>
    <t>IE00B4BNMY34</t>
  </si>
  <si>
    <t>SERVICENOW INC.</t>
  </si>
  <si>
    <t>US81762P1021</t>
  </si>
  <si>
    <t>Computers - Software &amp; Consulting</t>
  </si>
  <si>
    <t>CISCO SYSTEMS INC</t>
  </si>
  <si>
    <t>US17275R1023</t>
  </si>
  <si>
    <t>IBM</t>
  </si>
  <si>
    <t>US4592001014</t>
  </si>
  <si>
    <t>ADOBE INC</t>
  </si>
  <si>
    <t>US00724F1012</t>
  </si>
  <si>
    <t>ADVANCED MICRO DEVICES INC</t>
  </si>
  <si>
    <t>US0079031078</t>
  </si>
  <si>
    <t>INTUIT INC</t>
  </si>
  <si>
    <t>US4612021034</t>
  </si>
  <si>
    <t>QUALCOMM INC</t>
  </si>
  <si>
    <t>US7475251036</t>
  </si>
  <si>
    <t>TEXAS INSTRUMENTS INC</t>
  </si>
  <si>
    <t>US8825081040</t>
  </si>
  <si>
    <t>PALANTIR TECHNOLOGIES INC</t>
  </si>
  <si>
    <t>US69608A1088</t>
  </si>
  <si>
    <t>APPLIED MATERIALS INC</t>
  </si>
  <si>
    <t>US0382221051</t>
  </si>
  <si>
    <t>PALO ALTO NETWORKS INC</t>
  </si>
  <si>
    <t>US6974351057</t>
  </si>
  <si>
    <t>ARISTA NETWORKS INC.</t>
  </si>
  <si>
    <t>US0404132054</t>
  </si>
  <si>
    <t>ANALOG DEVICES INC</t>
  </si>
  <si>
    <t>US0326541051</t>
  </si>
  <si>
    <t>LAM RESEARCH CORPORATION</t>
  </si>
  <si>
    <t>US5128073062</t>
  </si>
  <si>
    <t>MICRON TECHNOLOGY INC</t>
  </si>
  <si>
    <t>US5951121038</t>
  </si>
  <si>
    <t>INTEL CORP</t>
  </si>
  <si>
    <t>US4581401001</t>
  </si>
  <si>
    <t>KLA CORP</t>
  </si>
  <si>
    <t>US4824801009</t>
  </si>
  <si>
    <t>AMPHENOL CORP</t>
  </si>
  <si>
    <t>US0320951017</t>
  </si>
  <si>
    <t>CROWDSTRIKE HOLDINGS INC</t>
  </si>
  <si>
    <t>US22788C1053</t>
  </si>
  <si>
    <t>CADENCE DESIGN SYS INC</t>
  </si>
  <si>
    <t>US1273871087</t>
  </si>
  <si>
    <t>MOTOROLA SOLUTIONS INC</t>
  </si>
  <si>
    <t>US6200763075</t>
  </si>
  <si>
    <t>DELL TECHNOLOGIES INC</t>
  </si>
  <si>
    <t>US24703L2025</t>
  </si>
  <si>
    <t>SYNOPSYS INC</t>
  </si>
  <si>
    <t>US8716071076</t>
  </si>
  <si>
    <t>AUTODESK INC</t>
  </si>
  <si>
    <t>US0527691069</t>
  </si>
  <si>
    <t>FORTINET INC</t>
  </si>
  <si>
    <t>US34959E1091</t>
  </si>
  <si>
    <t>ROPER TECHNOLOGIES INC</t>
  </si>
  <si>
    <t>US7766961061</t>
  </si>
  <si>
    <t>NXP SEMICONDUCTORS NV</t>
  </si>
  <si>
    <t>NL0009538784</t>
  </si>
  <si>
    <t>FAIR ISAAC CORP</t>
  </si>
  <si>
    <t>US3032501047</t>
  </si>
  <si>
    <t>TE CONNECTIVITY PLC</t>
  </si>
  <si>
    <t>IE000IVNQZ81</t>
  </si>
  <si>
    <t>COGNIZANT TECH SOLUTIONS</t>
  </si>
  <si>
    <t>US1924461023</t>
  </si>
  <si>
    <t>CORNING INC</t>
  </si>
  <si>
    <t>US2193501051</t>
  </si>
  <si>
    <t>GARTNER INC</t>
  </si>
  <si>
    <t>US3666511072</t>
  </si>
  <si>
    <t>HP INC</t>
  </si>
  <si>
    <t>US40434L1052</t>
  </si>
  <si>
    <t>MICROCHIP TECHNOLOGY INC</t>
  </si>
  <si>
    <t>US5950171042</t>
  </si>
  <si>
    <t>ANSYS INC</t>
  </si>
  <si>
    <t>US03662Q1058</t>
  </si>
  <si>
    <t>MONOLITHIC POWER SYSTEM INC</t>
  </si>
  <si>
    <t>US6098391054</t>
  </si>
  <si>
    <t>KEYSIGHT TECHNOLOGIES INC</t>
  </si>
  <si>
    <t>US49338L1035</t>
  </si>
  <si>
    <t>HEWLETT PACKARD ENTERPRISE CO</t>
  </si>
  <si>
    <t>US42824C1099</t>
  </si>
  <si>
    <t>IT Enabled Services</t>
  </si>
  <si>
    <t>ON SEMICONDUCTOR CORPORATION</t>
  </si>
  <si>
    <t>US6821891057</t>
  </si>
  <si>
    <t>TYLER TECHNOLOGIES INC.</t>
  </si>
  <si>
    <t>US9022521051</t>
  </si>
  <si>
    <t>NETAPP INC</t>
  </si>
  <si>
    <t>US64110D1046</t>
  </si>
  <si>
    <t>CDW CORP/DE</t>
  </si>
  <si>
    <t>US12514G1085</t>
  </si>
  <si>
    <t>FIRST SOLAR INC</t>
  </si>
  <si>
    <t>US3364331070</t>
  </si>
  <si>
    <t>Edelweiss Technology Fund</t>
  </si>
  <si>
    <t>PORTFOLIO STATEMENT OF EDELWEISS  EUROPE DYNAMIC EQUITY OFF-SHORE FUND AS ON DECEMBER 31, 2024</t>
  </si>
  <si>
    <t>(An open ended fund of fund scheme investing in JPMorgan Funds – Europe Dynamic Fund)</t>
  </si>
  <si>
    <t>JPMORGAN F-EUROPE DYNAM-I-A</t>
  </si>
  <si>
    <t>LU0248045857</t>
  </si>
  <si>
    <t>Edelweiss Europe Dynamic Equity Off-Shore Fund</t>
  </si>
  <si>
    <t>PORTFOLIO STATEMENT OF EDELWEISS MONEY MARKET FUND AS ON DECEMBER 31, 2024</t>
  </si>
  <si>
    <t>(An open-ended debt scheme investing in money market instruments)</t>
  </si>
  <si>
    <t>5.22% GOVT OF INDIA RED 15-06-2025</t>
  </si>
  <si>
    <t>IN0020200112</t>
  </si>
  <si>
    <t>7.99% KARNATAKA SDL RED 28-10-2025</t>
  </si>
  <si>
    <t>IN1920150027</t>
  </si>
  <si>
    <t>7% RAJASTHAN SDL RED 25-09-2025</t>
  </si>
  <si>
    <t>IN2920190211</t>
  </si>
  <si>
    <t>364 DAYS TBILL RED 27-03-2025</t>
  </si>
  <si>
    <t>IN002023Z562</t>
  </si>
  <si>
    <t>364 DAYS TBILL RED 12-06-2025</t>
  </si>
  <si>
    <t>IN002024Z115</t>
  </si>
  <si>
    <t>364 DAYS TBILL RED 03-10-2025</t>
  </si>
  <si>
    <t>IN002024Z255</t>
  </si>
  <si>
    <t>SIDBI CD RED 10-06-2025#**</t>
  </si>
  <si>
    <t>INE556F16AS2</t>
  </si>
  <si>
    <t>ICICI BANK CD RED 17-03-2025#**</t>
  </si>
  <si>
    <t>INE090AD6147</t>
  </si>
  <si>
    <t>CARE A1+</t>
  </si>
  <si>
    <t>CANARA BANK CD RED 20-03-2025#**</t>
  </si>
  <si>
    <t>INE476A16YB0</t>
  </si>
  <si>
    <t>ICICI BANK CD RED 27-06-2025#**</t>
  </si>
  <si>
    <t>INE090AD6162</t>
  </si>
  <si>
    <t>ICRA A1+</t>
  </si>
  <si>
    <t>CANARA BANK CD RED 03-09-2025#</t>
  </si>
  <si>
    <t>INE476A16ZA9</t>
  </si>
  <si>
    <t>HDFC BANK CD RED 19-09-2025#**</t>
  </si>
  <si>
    <t>INE040A16FM0</t>
  </si>
  <si>
    <t>KOTAK MAHINDRA BANK CD RED 11-12-2025#**</t>
  </si>
  <si>
    <t>INE237A160Z6</t>
  </si>
  <si>
    <t>BANK OF BARODA CD RED 10-03-2025#</t>
  </si>
  <si>
    <t>INE028A16FL7</t>
  </si>
  <si>
    <t>PUNJAB NATIONAL BANK CD RED 11-03-2025#**</t>
  </si>
  <si>
    <t>INE160A16OP1</t>
  </si>
  <si>
    <t>AXIS BANK LTD CD RED 05-06-2025#</t>
  </si>
  <si>
    <t>INE238AD6843</t>
  </si>
  <si>
    <t>NABARD CD RED 20-06-2025#**</t>
  </si>
  <si>
    <t>INE261F16876</t>
  </si>
  <si>
    <t>HDFC BANK CD RED 24-06-2025#</t>
  </si>
  <si>
    <t>INE040A16FA5</t>
  </si>
  <si>
    <t>NABARD CD RED 24-06-2025#**</t>
  </si>
  <si>
    <t>INE261F16884</t>
  </si>
  <si>
    <t>ICICI BANK CD RED 25-07-2025#**</t>
  </si>
  <si>
    <t>INE090AD6170</t>
  </si>
  <si>
    <t>SIDBI CD RED 26-08-2025#**</t>
  </si>
  <si>
    <t>INE556F16AT0</t>
  </si>
  <si>
    <t>AXIS BANK LTD CD RED 04-09-2025#**</t>
  </si>
  <si>
    <t>INE238AD6900</t>
  </si>
  <si>
    <t>AXIS BANK LTD CD RED 05-09-2025#**</t>
  </si>
  <si>
    <t>INE238AD6892</t>
  </si>
  <si>
    <t>IDFC FIRST BANK LTD. CD RED 18-11-2025#**</t>
  </si>
  <si>
    <t>INE092T16XS1</t>
  </si>
  <si>
    <t>INDUSIND BANK LTD CD RED 21-11-2025#**</t>
  </si>
  <si>
    <t>INE095A16X69</t>
  </si>
  <si>
    <t>HDFC BANK CD RED 04-12-2025#**</t>
  </si>
  <si>
    <t>INE040A16FY5</t>
  </si>
  <si>
    <t>LIC HSG FIN CP RED 18-03-2025**</t>
  </si>
  <si>
    <t>INE115A14EY3</t>
  </si>
  <si>
    <t>ADITYA BIRLA FIN LTD CP RED 20-06-2025**</t>
  </si>
  <si>
    <t>INE860H144J1</t>
  </si>
  <si>
    <t>HERO FINCORP LTD CP R 16-06-25**</t>
  </si>
  <si>
    <t>INE957N14IU0</t>
  </si>
  <si>
    <t>MUTHOOT FINANCE CP RED 01-12-2025**</t>
  </si>
  <si>
    <t>INE414G14TY5</t>
  </si>
  <si>
    <t>HERO HOUSING FIN CP RED 20-01-2025**</t>
  </si>
  <si>
    <t>INE800X14218</t>
  </si>
  <si>
    <t>ICICI SECURITIES CP RED 14-03-25**</t>
  </si>
  <si>
    <t>INE763G14VB9</t>
  </si>
  <si>
    <t>BLUE STAR CP RED 19-03-2025**</t>
  </si>
  <si>
    <t>INE472A14NZ6</t>
  </si>
  <si>
    <t>MUTHOOT FINANCE CP RED 10-06-2025**</t>
  </si>
  <si>
    <t>INE414G14TR9</t>
  </si>
  <si>
    <t>ADITYA BIRLA FIN LTD CP RED 17-09-2025**</t>
  </si>
  <si>
    <t>INE860H144D4</t>
  </si>
  <si>
    <t>EXIM BANK CP RED 17-11-2025**</t>
  </si>
  <si>
    <t>INE514E14SJ0</t>
  </si>
  <si>
    <t>Direct Plan Annual IDCW Option</t>
  </si>
  <si>
    <t>Institutional Annual IDCW Option</t>
  </si>
  <si>
    <t>Institutional Growth Option</t>
  </si>
  <si>
    <t>Institutional IDCW Option</t>
  </si>
  <si>
    <t>Regular Plan - Annual IDCW Option</t>
  </si>
  <si>
    <t>Regular Plan - Bonus Option</t>
  </si>
  <si>
    <t>Regular Plan - Growth</t>
  </si>
  <si>
    <t>Regular Plan - IDCW Option</t>
  </si>
  <si>
    <t>Edelweiss Money Market Fund</t>
  </si>
  <si>
    <t>Money Market Fund</t>
  </si>
  <si>
    <t>PORTFOLIO STATEMENT OF BHARAT BOND ETF – APRIL 2033 AS ON DECEMBER 31, 2024</t>
  </si>
  <si>
    <t>(An open-ended Target Maturity Exchange Traded Bond Fund investing in constituents of Nifty BHARAT Bond Index - April 2033.A relatively high interest r)</t>
  </si>
  <si>
    <t>7.55% NPCL NCD RED 23-12-2032**</t>
  </si>
  <si>
    <t>INE206D08493</t>
  </si>
  <si>
    <t>7.54% HPCL NCD RED 15-04-2033**</t>
  </si>
  <si>
    <t>INE094A08143</t>
  </si>
  <si>
    <t>7.58% POWER FIN NCD RED 15-04-2033**</t>
  </si>
  <si>
    <t>INE134E08LW7</t>
  </si>
  <si>
    <t>7.54% NABARD NCD RED 15-04-2033**</t>
  </si>
  <si>
    <t>INE261F08DU6</t>
  </si>
  <si>
    <t>7.47% IRFC SR166 NCD RED 15-04-2033**</t>
  </si>
  <si>
    <t>INE053F08213</t>
  </si>
  <si>
    <t>7.52% HUDCO SERIES B NCD RED 15-04-2033**</t>
  </si>
  <si>
    <t>INE031A08863</t>
  </si>
  <si>
    <t>7.44% NTPC LTD. SR 79 NCD RED 15-04-2033**</t>
  </si>
  <si>
    <t>INE733E08239</t>
  </si>
  <si>
    <t>7.53% RECL SR 217 NCD RED 31-03-2033**</t>
  </si>
  <si>
    <t>INE020B08EC1</t>
  </si>
  <si>
    <t>7.75% IRFC NCD RED 15-04-2033**</t>
  </si>
  <si>
    <t>INE053F08270</t>
  </si>
  <si>
    <t>7.70% PFC SR BS226 B NCD RED 15-04-2033**</t>
  </si>
  <si>
    <t>INE134E08MI4</t>
  </si>
  <si>
    <t>8.5% EXIM BANK NCD RED 14-03-2033**</t>
  </si>
  <si>
    <t>INE514E08FS0</t>
  </si>
  <si>
    <t>7.88% EXIM BANK SR U05 NCD 11-01-2033**</t>
  </si>
  <si>
    <t>INE514E08FQ4</t>
  </si>
  <si>
    <t>7.69% RECL SR 218 NCD RED 31-01-2033**</t>
  </si>
  <si>
    <t>INE020B08EE7</t>
  </si>
  <si>
    <t>7.82% PFC SR BS225 NCD RED 11-03-2033**</t>
  </si>
  <si>
    <t>INE134E08MD5</t>
  </si>
  <si>
    <t>7.65% IRFC NCD SR167 RED 30-12-2032**</t>
  </si>
  <si>
    <t>INE053F08221</t>
  </si>
  <si>
    <t>7.44% NTPC LTD. SR 78 NCD RED 25-08-2032**</t>
  </si>
  <si>
    <t>INE733E08221</t>
  </si>
  <si>
    <t>7.69% NABARD NCD SR LTIF 1E 31-03-2032**</t>
  </si>
  <si>
    <t>INE261F08832</t>
  </si>
  <si>
    <t>7.26% GOVT OF INDIA RED 06-02-2033</t>
  </si>
  <si>
    <t>IN0020220151</t>
  </si>
  <si>
    <t>BHARAT Bond ETF - April 2033</t>
  </si>
  <si>
    <t>BHARAT Bond ETF – April 2033</t>
  </si>
  <si>
    <t>PORTFOLIO STATEMENT OF EDELWEISS CRISIL IBX 50:50 GILT PLUS SDL JUNE 2027 INDEX FUND AS ON DECEMBER 31, 2024</t>
  </si>
  <si>
    <t>(An open-ended target maturity Index Fund investing in the constituents of CRISIL IBX 50:50 Gilt Plus SDL Index – June 2027. A relatively high interest)</t>
  </si>
  <si>
    <t>7.16% TAMILNADU SDL RED 11-01-2027</t>
  </si>
  <si>
    <t>IN3120160178</t>
  </si>
  <si>
    <t>7.71% GUJARAT SDL RED 01-03-2027</t>
  </si>
  <si>
    <t>IN1520160202</t>
  </si>
  <si>
    <t>7.52% TAMIL NADU SDL RED 24-05-2027</t>
  </si>
  <si>
    <t>IN3120170037</t>
  </si>
  <si>
    <t>7.51% MAHARASHTRA SDL RED 24-05-2027</t>
  </si>
  <si>
    <t>IN2220170020</t>
  </si>
  <si>
    <t>7.52% UTTAR PRADESH SDL 24-05-2027</t>
  </si>
  <si>
    <t>IN3320170043</t>
  </si>
  <si>
    <t>7.67% UTTAR PRADESH SDL 12-04-2027</t>
  </si>
  <si>
    <t>IN3320170019</t>
  </si>
  <si>
    <t xml:space="preserve">EDELWEISS CRISIL IBX 50:50 GILT PLUS SDL JUNE 2027 INDEX FUND </t>
  </si>
  <si>
    <t>CRISIL Gilt Plus SDL 5050 Jun 2027 Index Fund</t>
  </si>
  <si>
    <t>Edelweiss CRISIL IBX 50-50 Gilt Plus SDL June 2027 Index Fund</t>
  </si>
  <si>
    <t>PORTFOLIO STATEMENT OF EDELWEISS NIFTY PSU BOND PLUS SDL APR 2026 50 50 INDEX FUND AS ON DECEMBER 31, 2024</t>
  </si>
  <si>
    <t>(An open-ended target Maturuty index fund predominantly investing in the constituents of Nifty PSU Bond Plus SDL April 2026 50:50 Index)</t>
  </si>
  <si>
    <t>7.40% NABARD NCD RED 30-01-2026</t>
  </si>
  <si>
    <t>INE261F08DO9</t>
  </si>
  <si>
    <t>7.58% POWER FIN SR 222 NCD RED 15-01-26**</t>
  </si>
  <si>
    <t>INE134E08LZ0</t>
  </si>
  <si>
    <t>7.10% EXIM NCD RED 18-03-2026**</t>
  </si>
  <si>
    <t>INE514E08GA6</t>
  </si>
  <si>
    <t>7.23% SIDBI NCD RED 09-03-2026**</t>
  </si>
  <si>
    <t>INE556F08KC2</t>
  </si>
  <si>
    <t>7.35% NTPC LTD. SR 80 NCD RED 17-04-2026**</t>
  </si>
  <si>
    <t>INE733E08247</t>
  </si>
  <si>
    <t>7.54% HUDCO NCD RED 11-02-2026**</t>
  </si>
  <si>
    <t>INE031A08855</t>
  </si>
  <si>
    <t>5.94% REC LTD. NCD RED 31-01-2026**</t>
  </si>
  <si>
    <t>INE020B08DK6</t>
  </si>
  <si>
    <t>7.57% NABARD NCD SR 23 G RED 19-03-2026**</t>
  </si>
  <si>
    <t>INE261F08DW2</t>
  </si>
  <si>
    <t>9.18% NUCLEAR POWER NCD RED 23-01-2026**</t>
  </si>
  <si>
    <t>INE206D08188</t>
  </si>
  <si>
    <t>7.11% SIDBI NCD RED 27-02-2026**</t>
  </si>
  <si>
    <t>INE556F08KB4</t>
  </si>
  <si>
    <t>6.18% MANGALORE REF &amp; PET NCD 29-12-2025**</t>
  </si>
  <si>
    <t>INE103A08043</t>
  </si>
  <si>
    <t>7.60% REC LTD. NCD SR 219 RED 27-02-2026</t>
  </si>
  <si>
    <t>INE020B08EF4</t>
  </si>
  <si>
    <t>7.13% NHPC LTD AA STRPP A NCD 11-02-2026**</t>
  </si>
  <si>
    <t>INE848E07AY3</t>
  </si>
  <si>
    <t>9.09% INDIAN RAIL FIN NCD RED 29-03-2026**</t>
  </si>
  <si>
    <t>INE053F09HM3</t>
  </si>
  <si>
    <t>8.02% EXIM BANK NCD RED 20-04-2026**</t>
  </si>
  <si>
    <t>INE514E08FB6</t>
  </si>
  <si>
    <t>8.32% POWER GRID CORP NCD RED 23/12/2025**</t>
  </si>
  <si>
    <t>INE752E07NK9</t>
  </si>
  <si>
    <t>6.89% NHPC SR AA1 STRPP A NCD 11-03-2026**</t>
  </si>
  <si>
    <t>INE848E07BD5</t>
  </si>
  <si>
    <t>7.38% NHPC SR Y1 STRPP A NCD 03-01-2026**</t>
  </si>
  <si>
    <t>INE848E07AT3</t>
  </si>
  <si>
    <t>8.14% NUCLEAR POWER NCD RED 25-03-2026**</t>
  </si>
  <si>
    <t>INE206D08261</t>
  </si>
  <si>
    <t>9.09% IRFC NCD RED 31-03-2026**</t>
  </si>
  <si>
    <t>INE053F09HN1</t>
  </si>
  <si>
    <t>7.59% POWER FIN NCD RED 03-11-2025**</t>
  </si>
  <si>
    <t>INE134E08LU1</t>
  </si>
  <si>
    <t>7.44% REC LTD SR 223A NCD RED 30-04-2026</t>
  </si>
  <si>
    <t>INE020B08EL2</t>
  </si>
  <si>
    <t>5.81% REC LTD. NCD RED 31-12-2025**</t>
  </si>
  <si>
    <t>INE020B08DH2</t>
  </si>
  <si>
    <t>8.19% NTPC LTD NCD RED 15-12-2025**</t>
  </si>
  <si>
    <t>INE733E07JX0</t>
  </si>
  <si>
    <t>6.05% NLC INDIA LTD NCD RED 12-02-2026**</t>
  </si>
  <si>
    <t>INE589A08035</t>
  </si>
  <si>
    <t>8.85% NHPC LTD NCD 11-02-2026**</t>
  </si>
  <si>
    <t>INE848E07377</t>
  </si>
  <si>
    <t>8.78% NHPC LTD NCD 11-02-2026**</t>
  </si>
  <si>
    <t>INE848E07468</t>
  </si>
  <si>
    <t>9.25% POWER GRID CORP NCD RED 26-12-2025**</t>
  </si>
  <si>
    <t>INE752E07JL5</t>
  </si>
  <si>
    <t>5.60% INDIAN OIL CORP NCD 23-01-2026**</t>
  </si>
  <si>
    <t>INE242A08494</t>
  </si>
  <si>
    <t>6.18% GUJARAT SDL RED 31-03-2026</t>
  </si>
  <si>
    <t>IN1520200339</t>
  </si>
  <si>
    <t>8.51% MAHARASHTRA SDL RED 09-03-2026</t>
  </si>
  <si>
    <t>IN2220150204</t>
  </si>
  <si>
    <t>8.28% KARNATAKA SDL RED 06-03-2026</t>
  </si>
  <si>
    <t>IN1920180198</t>
  </si>
  <si>
    <t>8.53% TAMIL NADU SDL RED 09-03-2026</t>
  </si>
  <si>
    <t>IN3120150211</t>
  </si>
  <si>
    <t>8.67% KARNATAKA SDL RED 24-02-2026</t>
  </si>
  <si>
    <t>IN1920150092</t>
  </si>
  <si>
    <t>8.76% MADHYA PRADESH SDL RED 24-02-2026</t>
  </si>
  <si>
    <t>IN2120150106</t>
  </si>
  <si>
    <t>8.57% ANDHRA PRADESH SDL RED 09-03-2026</t>
  </si>
  <si>
    <t>IN1020150141</t>
  </si>
  <si>
    <t>8.48% RAJASTHAN SDL RED 10-02-2026</t>
  </si>
  <si>
    <t>IN2920150249</t>
  </si>
  <si>
    <t>8.39% MADHYA PRADESH SDL RED 27-01-2026</t>
  </si>
  <si>
    <t>IN2120150098</t>
  </si>
  <si>
    <t>8.88% WEST BENGAL SDL RED 24-02-2026</t>
  </si>
  <si>
    <t>IN3420150150</t>
  </si>
  <si>
    <t>8.60% BIHAR SDL RED 09-03-2026</t>
  </si>
  <si>
    <t>IN1320150056</t>
  </si>
  <si>
    <t>8.39% UTTAR PRADESH SDL 27-01-2026</t>
  </si>
  <si>
    <t>IN3320150367</t>
  </si>
  <si>
    <t>8.49% TAMIL NADU SDL RED 10-02-2026</t>
  </si>
  <si>
    <t>IN3120150195</t>
  </si>
  <si>
    <t>8.67% MAHARASHTRA SDL RED 24-02-2026</t>
  </si>
  <si>
    <t>IN2220150196</t>
  </si>
  <si>
    <t>8.69% TAMIL NADU SDL RED 24-02-2026</t>
  </si>
  <si>
    <t>IN3120150203</t>
  </si>
  <si>
    <t>8.27% TAMIL NADU SDL RED 13-01-2026</t>
  </si>
  <si>
    <t>IN3120150179</t>
  </si>
  <si>
    <t>8.00% GUJARAT SDL RED 20-04-2026</t>
  </si>
  <si>
    <t>IN1520160012</t>
  </si>
  <si>
    <t>8.57% WEST BENGAL SDL RED 09-03-2026</t>
  </si>
  <si>
    <t>IN3420150168</t>
  </si>
  <si>
    <t>8.83% UTTAR PRADESH SDL 24-02-2026</t>
  </si>
  <si>
    <t>IN3320150383</t>
  </si>
  <si>
    <t>8.51% WEST BENGAL SDL RED 10-02-2026</t>
  </si>
  <si>
    <t>IN3420150143</t>
  </si>
  <si>
    <t>8.53% UTTAR PRADESH SDL 10-02-2026</t>
  </si>
  <si>
    <t>IN3320150375</t>
  </si>
  <si>
    <t>8.72% ANDHRA PRADESH SDL RED 24-02-2026</t>
  </si>
  <si>
    <t>IN1020150133</t>
  </si>
  <si>
    <t>8.38% HARYANA SDL RED 27-01-2026</t>
  </si>
  <si>
    <t>IN1620150129</t>
  </si>
  <si>
    <t>8.40% WEST BENGAL SDL RED 27-01-2026</t>
  </si>
  <si>
    <t>IN3420150135</t>
  </si>
  <si>
    <t>8.36% MAHARASHTRA SDL RED 27-01-2026</t>
  </si>
  <si>
    <t>IN2220150170</t>
  </si>
  <si>
    <t>8.29% ANDHRA PRADESH SDL RED 13-01-2026</t>
  </si>
  <si>
    <t>IN1020150117</t>
  </si>
  <si>
    <t>8.82% BIHAR SDL RED 24-02-2026</t>
  </si>
  <si>
    <t>IN1320150049</t>
  </si>
  <si>
    <t>8.55% RAJASTHAN SDL RED 09-03-2026</t>
  </si>
  <si>
    <t>IN2920150264</t>
  </si>
  <si>
    <t>8.47% MAHARASHTRA SDL RED 10-02-2026</t>
  </si>
  <si>
    <t>IN2220150188</t>
  </si>
  <si>
    <t>8.38% RAJASTHAN SDL RED 27-01-2026</t>
  </si>
  <si>
    <t>IN2920150231</t>
  </si>
  <si>
    <t>8.39% ANDHRA PRADESH SDL RED 27-01-2026</t>
  </si>
  <si>
    <t>IN1020150125</t>
  </si>
  <si>
    <t>7.90% RAJASTHAN SDL RED 08-04-2026</t>
  </si>
  <si>
    <t>IN2920200028</t>
  </si>
  <si>
    <t>8.15% MAHARASHTRA SDL RED 26-11-2025</t>
  </si>
  <si>
    <t>IN2220150139</t>
  </si>
  <si>
    <t>8.46% GUJARAT SDL RED 10-02-2026</t>
  </si>
  <si>
    <t>IN1520150120</t>
  </si>
  <si>
    <t>8.09% ANDHRA PRADESH SDL RED 23-03-2026</t>
  </si>
  <si>
    <t>IN1020150158</t>
  </si>
  <si>
    <t>8.09% RAJASTHAN SDL RED 23-03-2026</t>
  </si>
  <si>
    <t>IN2920150363</t>
  </si>
  <si>
    <t>7.96% TAMIL NADU SDL RED 27-04-2026</t>
  </si>
  <si>
    <t>IN3120160020</t>
  </si>
  <si>
    <t>7.96% GUJARAT SDL RED 27-04-2026</t>
  </si>
  <si>
    <t>IN1520160020</t>
  </si>
  <si>
    <t>6.70% ANDHRA PRADESH SDL RED 22-04-2026</t>
  </si>
  <si>
    <t>IN1020200078</t>
  </si>
  <si>
    <t>Edelweiss Nifty PSU Bond Plus SDL Apr2026 50 50 Index Fund</t>
  </si>
  <si>
    <t>NY PSU BD PL SDL IDX Fund-2026</t>
  </si>
  <si>
    <t>Edelweiss NIFTY PSU Bond Plus SDL Apr 2026 50-50 Index Fund</t>
  </si>
  <si>
    <t>PORTFOLIO STATEMENT OF EDELWEISS FLEXI-CAP FUND AS ON DECEMBER 31, 2024</t>
  </si>
  <si>
    <t>(An open ended dynamic equity scheme investing across large cap, mid cap, small cap stocks)</t>
  </si>
  <si>
    <t>Jindal Steel &amp; Power Ltd.</t>
  </si>
  <si>
    <t>INE749A01030</t>
  </si>
  <si>
    <t>NMDC Ltd.</t>
  </si>
  <si>
    <t>INE584A01023</t>
  </si>
  <si>
    <t>Minerals &amp; Mining</t>
  </si>
  <si>
    <t>Whirlpool of India Ltd.</t>
  </si>
  <si>
    <t>INE716A01013</t>
  </si>
  <si>
    <t>Vijaya Diagnostic Centre Ltd.</t>
  </si>
  <si>
    <t>INE043W01024</t>
  </si>
  <si>
    <t>Ashok Leyland Ltd.</t>
  </si>
  <si>
    <t>INE208A01029</t>
  </si>
  <si>
    <t>Vedant Fashions Ltd.</t>
  </si>
  <si>
    <t>INE825V01034</t>
  </si>
  <si>
    <t>Escorts Kubota Ltd.</t>
  </si>
  <si>
    <t>INE042A01014</t>
  </si>
  <si>
    <t>Atul Ltd.</t>
  </si>
  <si>
    <t>INE100A01010</t>
  </si>
  <si>
    <t>Bharat Dynamics Ltd.</t>
  </si>
  <si>
    <t>INE171Z01026</t>
  </si>
  <si>
    <t>Edelweiss Flexi Cap Fund</t>
  </si>
  <si>
    <t>PORTFOLIO STATEMENT OF EDELWEISS NIFTY 50 INDEX FUND AS ON DECEMBER 31, 2024</t>
  </si>
  <si>
    <t>(An open ended scheme replicating Nifty 50 Index)</t>
  </si>
  <si>
    <t>Grasim Industries Ltd.</t>
  </si>
  <si>
    <t>INE047A01021</t>
  </si>
  <si>
    <t>Adani Ports &amp; Special Economic Zone Ltd.</t>
  </si>
  <si>
    <t>INE742F01042</t>
  </si>
  <si>
    <t>JSW Steel Ltd.</t>
  </si>
  <si>
    <t>INE019A01038</t>
  </si>
  <si>
    <t>Adani Enterprises Ltd.</t>
  </si>
  <si>
    <t>INE423A01024</t>
  </si>
  <si>
    <t>Metals &amp; Minerals Trading</t>
  </si>
  <si>
    <t>Tata Consumer Products Ltd.</t>
  </si>
  <si>
    <t>INE192A01025</t>
  </si>
  <si>
    <t>Edelweiss NIFTY 50 Index Fund</t>
  </si>
  <si>
    <t>PORTFOLIO STATEMENT OF EDELWEISS NIFTY MIDCAP150 MOMENTUM 50 INDEX FUND AS ON DECEMBER 31, 2024</t>
  </si>
  <si>
    <t>(An Open-ended Equity Scheme replicating Nifty Midcap150 Momentum 50 Index)</t>
  </si>
  <si>
    <t>One 97 Communications Ltd.</t>
  </si>
  <si>
    <t>INE982J01020</t>
  </si>
  <si>
    <t>Rail Vikas Nigam Ltd.</t>
  </si>
  <si>
    <t>INE415G01027</t>
  </si>
  <si>
    <t>Lloyds Metals And Energy Ltd.</t>
  </si>
  <si>
    <t>INE281B01032</t>
  </si>
  <si>
    <t>Oberoi Realty Ltd.</t>
  </si>
  <si>
    <t>INE093I01010</t>
  </si>
  <si>
    <t>Indian Renewable Energy Dev Agency Ltd.</t>
  </si>
  <si>
    <t>INE202E01016</t>
  </si>
  <si>
    <t>CRISIL Ltd.</t>
  </si>
  <si>
    <t>INE007A01025</t>
  </si>
  <si>
    <t>Godrej Industries Ltd.</t>
  </si>
  <si>
    <t>INE233A01035</t>
  </si>
  <si>
    <t>Diversified</t>
  </si>
  <si>
    <t>Edelweiss NIFTY Midcap 150 Momentum 50 Index Fund</t>
  </si>
  <si>
    <t>PORTFOLIO STATEMENT OF EDELWEISS NIFTY BANK ETF AS ON DECEMBER 31, 2024</t>
  </si>
  <si>
    <t>(An open-ended exchange traded scheme replicating/tracking Nifty Bank Total return index)</t>
  </si>
  <si>
    <t>IDFC First Bank Ltd.</t>
  </si>
  <si>
    <t>INE092T01019</t>
  </si>
  <si>
    <t>Punjab National Bank</t>
  </si>
  <si>
    <t>INE160A01022</t>
  </si>
  <si>
    <t>Edelweiss Nifty Bank ETF</t>
  </si>
  <si>
    <t>PORTFOLIO STATEMENT OF BHARAT BOND FOF – APRIL 2033 AS ON DECEMBER 31, 2024</t>
  </si>
  <si>
    <t>(An open-ended Target Maturity fund of funds scheme investing in units of BHARAT Bond ETF – April 2033)</t>
  </si>
  <si>
    <t>BHARAT BOND ETF - APRIL 2033</t>
  </si>
  <si>
    <t>INF754K01QX0</t>
  </si>
  <si>
    <t>BHARAT Bond FOF - April 2033</t>
  </si>
  <si>
    <t>BHARAT Bond ETF FOF – April 2033</t>
  </si>
  <si>
    <t>PORTFOLIO STATEMENT OF EDELWEISS  GOVERNMENT SECURITIES FUND AS ON DECEMBER 31, 2024</t>
  </si>
  <si>
    <t>(An open ended debt scheme investing in government securities across maturity)</t>
  </si>
  <si>
    <t>7.30% GOVT OF INDIA RED 19-06-2053</t>
  </si>
  <si>
    <t>IN0020230051</t>
  </si>
  <si>
    <t>7.18% GOVT OF INDIA RED 24-07-2037</t>
  </si>
  <si>
    <t>IN0020230077</t>
  </si>
  <si>
    <t>7.34% GOVT OF INDIA RED 22-04-2064</t>
  </si>
  <si>
    <t>IN0020240035</t>
  </si>
  <si>
    <t>6.79% GOVT OF INDIA RED 07-10-2034</t>
  </si>
  <si>
    <t>IN0020240126</t>
  </si>
  <si>
    <t>8.38% GUJARAT SDL RED 27-02-2029</t>
  </si>
  <si>
    <t>IN1520180309</t>
  </si>
  <si>
    <t>91 DAYS TBILL RED 20-03-2025</t>
  </si>
  <si>
    <t>IN002024X375</t>
  </si>
  <si>
    <t>Edelweiss Government Securities Fund</t>
  </si>
  <si>
    <t>Gilt Fund</t>
  </si>
  <si>
    <t>PORTFOLIO STATEMENT OF EDELWEISS OVERNIGHT FUND AS ON DECEMBER 31, 2024</t>
  </si>
  <si>
    <t>(An open-ended debt scheme investing in overnight instruments.)</t>
  </si>
  <si>
    <t>182 DAYS TBILL RED 17-01-2025</t>
  </si>
  <si>
    <t>IN002024Y167</t>
  </si>
  <si>
    <t>364 DAYS TBILL RED 23-01-2025</t>
  </si>
  <si>
    <t>IN002023Z455</t>
  </si>
  <si>
    <t>PUNJAB NATIONAL BANK CD RED 01-01-2025#</t>
  </si>
  <si>
    <t>INE160A16QA8</t>
  </si>
  <si>
    <t>NABARD CP RED 01-01-2025</t>
  </si>
  <si>
    <t>INE261F14MI0</t>
  </si>
  <si>
    <t>Reverse Repo</t>
  </si>
  <si>
    <t>Direct Plan Daily IDCW Option</t>
  </si>
  <si>
    <t>Regular Annual IDCW Option</t>
  </si>
  <si>
    <t>Regular Daily IDCW Option</t>
  </si>
  <si>
    <t>Unclaimed IDCW less than 3 yrs</t>
  </si>
  <si>
    <t>Unclaimed IDCW more than 3 yrs</t>
  </si>
  <si>
    <t>Unclaimed Redemption less than 3 yrs</t>
  </si>
  <si>
    <t>Unclaimed Redemption more than 3 yrs</t>
  </si>
  <si>
    <t>Direct Daily IDCW</t>
  </si>
  <si>
    <t>Direct Monthly IDCW</t>
  </si>
  <si>
    <t>Regular Daily IDCW</t>
  </si>
  <si>
    <t>Regular Fortnightly IDCW</t>
  </si>
  <si>
    <t>Regular Monthly IDCW</t>
  </si>
  <si>
    <t>Regular Weekly IDCW</t>
  </si>
  <si>
    <t>EDELWEISS OVERNIGHT FUND</t>
  </si>
  <si>
    <t>Overnight Fund</t>
  </si>
  <si>
    <t>Edelweiss Overnight Fund</t>
  </si>
  <si>
    <t>PORTFOLIO STATEMENT OF EDELWEISS SMALL CAP FUND AS ON DECEMBER 31, 2024</t>
  </si>
  <si>
    <t>(An open ended scheme predominantly investing in small cap stocks)</t>
  </si>
  <si>
    <t>Kirloskar Pneumatic Co.Ltd.</t>
  </si>
  <si>
    <t>INE811A01020</t>
  </si>
  <si>
    <t>Krishna Inst of Medical Sciences Ltd.</t>
  </si>
  <si>
    <t>INE967H01025</t>
  </si>
  <si>
    <t>Dodla Dairy Ltd.</t>
  </si>
  <si>
    <t>INE021O01019</t>
  </si>
  <si>
    <t>Firstsource Solutions Ltd.</t>
  </si>
  <si>
    <t>INE684F01012</t>
  </si>
  <si>
    <t>Westlife Foodworld Ltd.</t>
  </si>
  <si>
    <t>INE274F01020</t>
  </si>
  <si>
    <t>K.P.R. Mill Ltd.</t>
  </si>
  <si>
    <t>INE930H01031</t>
  </si>
  <si>
    <t>Clean Science and Technology Ltd.</t>
  </si>
  <si>
    <t>INE227W01023</t>
  </si>
  <si>
    <t>KEC International Ltd.</t>
  </si>
  <si>
    <t>INE389H01022</t>
  </si>
  <si>
    <t>V-Mart Retail Ltd.</t>
  </si>
  <si>
    <t>INE665J01013</t>
  </si>
  <si>
    <t>Avalon Technologies Ltd.</t>
  </si>
  <si>
    <t>INE0LCL01028</t>
  </si>
  <si>
    <t>Ahluwalia Contracts (India) Ltd.</t>
  </si>
  <si>
    <t>INE758C01029</t>
  </si>
  <si>
    <t>Arvind Fashions Ltd.</t>
  </si>
  <si>
    <t>INE955V01021</t>
  </si>
  <si>
    <t>JK Lakshmi Cement Ltd.</t>
  </si>
  <si>
    <t>INE786A01032</t>
  </si>
  <si>
    <t>City Union Bank Ltd.</t>
  </si>
  <si>
    <t>INE491A01021</t>
  </si>
  <si>
    <t>Voltamp Transformers Ltd.</t>
  </si>
  <si>
    <t>INE540H01012</t>
  </si>
  <si>
    <t>Emami Ltd.</t>
  </si>
  <si>
    <t>INE548C01032</t>
  </si>
  <si>
    <t>Garware Technical Fibres Ltd.</t>
  </si>
  <si>
    <t>INE276A01018</t>
  </si>
  <si>
    <t>Ratnamani Metals &amp; Tubes Ltd.</t>
  </si>
  <si>
    <t>INE703B01027</t>
  </si>
  <si>
    <t>KNR Constructions Ltd.</t>
  </si>
  <si>
    <t>INE634I01029</t>
  </si>
  <si>
    <t>Mold-Tek Packaging Ltd.</t>
  </si>
  <si>
    <t>INE893J01029</t>
  </si>
  <si>
    <t>Cera Sanitaryware Ltd.</t>
  </si>
  <si>
    <t>INE739E01017</t>
  </si>
  <si>
    <t>RHI Magnesita India Ltd.</t>
  </si>
  <si>
    <t>INE743M01012</t>
  </si>
  <si>
    <t>CSB Bank Ltd.</t>
  </si>
  <si>
    <t>INE679A01013</t>
  </si>
  <si>
    <t>Rolex Rings Ltd.</t>
  </si>
  <si>
    <t>INE645S01016</t>
  </si>
  <si>
    <t>Carborundum Universal Ltd.</t>
  </si>
  <si>
    <t>INE120A01034</t>
  </si>
  <si>
    <t>Jamna Auto Industries Ltd.</t>
  </si>
  <si>
    <t>INE039C01032</t>
  </si>
  <si>
    <t>NOCIL Ltd.</t>
  </si>
  <si>
    <t>INE163A01018</t>
  </si>
  <si>
    <t>Rajratan Global Wire Ltd.</t>
  </si>
  <si>
    <t>INE451D01029</t>
  </si>
  <si>
    <t>Edelweiss Small Cap Fund</t>
  </si>
  <si>
    <t>PORTFOLIO STATEMENT OF EDELWEISS NIFTY LARGE MID CAP 250 INDEX FUND AS ON DECEMBER 31, 2024</t>
  </si>
  <si>
    <t>(An Open-ended Equity Scheme replicating Nifty LargeMidcap 250 Index)</t>
  </si>
  <si>
    <t>Yes Bank Ltd.</t>
  </si>
  <si>
    <t>INE528G01035</t>
  </si>
  <si>
    <t>Bharat Forge Ltd.</t>
  </si>
  <si>
    <t>INE465A01025</t>
  </si>
  <si>
    <t>SRF Ltd.</t>
  </si>
  <si>
    <t>INE647A01010</t>
  </si>
  <si>
    <t>Supreme Industries Ltd.</t>
  </si>
  <si>
    <t>INE195A01028</t>
  </si>
  <si>
    <t>GMR Airports Ltd.</t>
  </si>
  <si>
    <t>INE776C01039</t>
  </si>
  <si>
    <t>MRF Ltd.</t>
  </si>
  <si>
    <t>INE883A01011</t>
  </si>
  <si>
    <t>UPL Ltd.</t>
  </si>
  <si>
    <t>INE628A01036</t>
  </si>
  <si>
    <t>Tata Elxsi Ltd.</t>
  </si>
  <si>
    <t>INE670A01012</t>
  </si>
  <si>
    <t>Jindal Stainless Ltd.</t>
  </si>
  <si>
    <t>INE220G01021</t>
  </si>
  <si>
    <t>Container Corporation Of India Ltd.</t>
  </si>
  <si>
    <t>INE111A01025</t>
  </si>
  <si>
    <t>Vodafone Idea Ltd.</t>
  </si>
  <si>
    <t>INE669E01016</t>
  </si>
  <si>
    <t>SBI Cards &amp; Payment Services Ltd.</t>
  </si>
  <si>
    <t>INE018E01016</t>
  </si>
  <si>
    <t>Patanjali Foods Ltd.</t>
  </si>
  <si>
    <t>INE619A01035</t>
  </si>
  <si>
    <t>Exide Industries Ltd.</t>
  </si>
  <si>
    <t>INE302A01020</t>
  </si>
  <si>
    <t>LIC Housing Finance Ltd.</t>
  </si>
  <si>
    <t>INE115A01026</t>
  </si>
  <si>
    <t>Delhivery Ltd.</t>
  </si>
  <si>
    <t>INE148O01028</t>
  </si>
  <si>
    <t>Apollo Tyres Ltd.</t>
  </si>
  <si>
    <t>INE438A01022</t>
  </si>
  <si>
    <t>Tata Power Company Ltd.</t>
  </si>
  <si>
    <t>INE245A01021</t>
  </si>
  <si>
    <t>Deepak Nitrite Ltd.</t>
  </si>
  <si>
    <t>INE288B01029</t>
  </si>
  <si>
    <t>Gujarat Fluorochemicals Ltd.</t>
  </si>
  <si>
    <t>INE09N301011</t>
  </si>
  <si>
    <t>Tata Chemicals Ltd.</t>
  </si>
  <si>
    <t>INE092A01019</t>
  </si>
  <si>
    <t>Steel Authority of India Ltd.</t>
  </si>
  <si>
    <t>INE114A01011</t>
  </si>
  <si>
    <t>United Breweries Ltd.</t>
  </si>
  <si>
    <t>INE686F01025</t>
  </si>
  <si>
    <t>ACC Ltd.</t>
  </si>
  <si>
    <t>INE012A01025</t>
  </si>
  <si>
    <t>Procter &amp; Gamble Hygiene&amp;HealthCare Ltd.</t>
  </si>
  <si>
    <t>INE179A01014</t>
  </si>
  <si>
    <t>DLF Ltd.</t>
  </si>
  <si>
    <t>INE271C01023</t>
  </si>
  <si>
    <t>General Insurance Corporation of India</t>
  </si>
  <si>
    <t>INE481Y01014</t>
  </si>
  <si>
    <t>Schaeffler India Ltd.</t>
  </si>
  <si>
    <t>INE513A01022</t>
  </si>
  <si>
    <t>GAIL (India) Ltd.</t>
  </si>
  <si>
    <t>INE129A01019</t>
  </si>
  <si>
    <t>Bajaj Holdings &amp; Investment Ltd.</t>
  </si>
  <si>
    <t>INE118A01012</t>
  </si>
  <si>
    <t>Indian Oil Corporation Ltd.</t>
  </si>
  <si>
    <t>INE242A01010</t>
  </si>
  <si>
    <t>Bandhan Bank Ltd.</t>
  </si>
  <si>
    <t>INE545U01014</t>
  </si>
  <si>
    <t>AIA Engineering Ltd.</t>
  </si>
  <si>
    <t>INE212H01026</t>
  </si>
  <si>
    <t>L&amp;T Technology Services Ltd.</t>
  </si>
  <si>
    <t>INE010V01017</t>
  </si>
  <si>
    <t>Berger Paints (I) Ltd.</t>
  </si>
  <si>
    <t>INE463A01038</t>
  </si>
  <si>
    <t>Aditya Birla Capital Ltd.</t>
  </si>
  <si>
    <t>INE674K01013</t>
  </si>
  <si>
    <t>Linde India Ltd.</t>
  </si>
  <si>
    <t>INE473A01011</t>
  </si>
  <si>
    <t>Bank of India</t>
  </si>
  <si>
    <t>INE084A01016</t>
  </si>
  <si>
    <t>Sundram Fasteners Ltd.</t>
  </si>
  <si>
    <t>INE387A01021</t>
  </si>
  <si>
    <t>IRB Infrastructure Developers Ltd.</t>
  </si>
  <si>
    <t>INE821I01022</t>
  </si>
  <si>
    <t>Aditya Birla Fashion and Retail Ltd.</t>
  </si>
  <si>
    <t>INE647O01011</t>
  </si>
  <si>
    <t>Timken India Ltd.</t>
  </si>
  <si>
    <t>INE325A01013</t>
  </si>
  <si>
    <t>L&amp;T Finance Ltd.</t>
  </si>
  <si>
    <t>INE498L01015</t>
  </si>
  <si>
    <t>Adani Power Ltd.</t>
  </si>
  <si>
    <t>INE814H01011</t>
  </si>
  <si>
    <t>Star Health &amp; Allied Insurance Co Ltd.</t>
  </si>
  <si>
    <t>INE575P01011</t>
  </si>
  <si>
    <t>SKF India Ltd.</t>
  </si>
  <si>
    <t>INE640A01023</t>
  </si>
  <si>
    <t>Macrotech Developers Ltd.</t>
  </si>
  <si>
    <t>INE670K01029</t>
  </si>
  <si>
    <t>Motherson Sumi Wiring India Ltd.</t>
  </si>
  <si>
    <t>INE0FS801015</t>
  </si>
  <si>
    <t>Ambuja Cements Ltd.</t>
  </si>
  <si>
    <t>INE079A01024</t>
  </si>
  <si>
    <t>Honeywell Automation India Ltd.</t>
  </si>
  <si>
    <t>INE671A01010</t>
  </si>
  <si>
    <t>Poonawalla Fincorp Ltd.</t>
  </si>
  <si>
    <t>INE511C01022</t>
  </si>
  <si>
    <t>Tata Investment Corporation Ltd.</t>
  </si>
  <si>
    <t>INE672A01018</t>
  </si>
  <si>
    <t>Shree Cement Ltd.</t>
  </si>
  <si>
    <t>INE070A01015</t>
  </si>
  <si>
    <t>Gujarat Gas Ltd.</t>
  </si>
  <si>
    <t>INE844O01030</t>
  </si>
  <si>
    <t>3M India Ltd.</t>
  </si>
  <si>
    <t>INE470A01017</t>
  </si>
  <si>
    <t>Adani Green Energy Ltd.</t>
  </si>
  <si>
    <t>INE364U01010</t>
  </si>
  <si>
    <t>Bank of Maharashtra</t>
  </si>
  <si>
    <t>INE457A01014</t>
  </si>
  <si>
    <t>NLC India Ltd.</t>
  </si>
  <si>
    <t>INE589A01014</t>
  </si>
  <si>
    <t>Adani Energy Solutions Ltd.</t>
  </si>
  <si>
    <t>INE931S01010</t>
  </si>
  <si>
    <t>SJVN Ltd.</t>
  </si>
  <si>
    <t>INE002L01015</t>
  </si>
  <si>
    <t>ZF Commercial Vehicle Ctrl Sys Ind Ltd.</t>
  </si>
  <si>
    <t>INE342J01019</t>
  </si>
  <si>
    <t>Bayer Cropscience Ltd.</t>
  </si>
  <si>
    <t>INE462A01022</t>
  </si>
  <si>
    <t>Indian Railway Finance Corporation Ltd.</t>
  </si>
  <si>
    <t>INE053F01010</t>
  </si>
  <si>
    <t>NHPC Ltd.</t>
  </si>
  <si>
    <t>INE848E01016</t>
  </si>
  <si>
    <t>Fertilizers &amp; Chemicals Travancore Ltd.</t>
  </si>
  <si>
    <t>INE188A01015</t>
  </si>
  <si>
    <t>Union Bank of India</t>
  </si>
  <si>
    <t>INE692A01016</t>
  </si>
  <si>
    <t>Sun TV Network Ltd.</t>
  </si>
  <si>
    <t>INE424H01027</t>
  </si>
  <si>
    <t>Entertainment</t>
  </si>
  <si>
    <t>Adani Total Gas Ltd.</t>
  </si>
  <si>
    <t>INE399L01023</t>
  </si>
  <si>
    <t>Life Insurance Corporation of India</t>
  </si>
  <si>
    <t>INE0J1Y01017</t>
  </si>
  <si>
    <t>The New India Assurance Company Ltd.</t>
  </si>
  <si>
    <t>INE470Y01017</t>
  </si>
  <si>
    <t>Adani Wilmar Ltd.</t>
  </si>
  <si>
    <t>INE699H01024</t>
  </si>
  <si>
    <t>IDBI Bank Ltd.</t>
  </si>
  <si>
    <t>INE008A01015</t>
  </si>
  <si>
    <t>Indian Overseas Bank</t>
  </si>
  <si>
    <t>INE565A01014</t>
  </si>
  <si>
    <t>Mangalore Refinery &amp; Petrochemicals Ltd.</t>
  </si>
  <si>
    <t>INE103A01014</t>
  </si>
  <si>
    <t>Edelweiss NIFTY Large Mid Cap 250 Index Fund</t>
  </si>
  <si>
    <t>PORTFOLIO STATEMENT OF EDELWEISS GOLD AND SILVER ETF FOF AS ON DECEMBER 31, 2024</t>
  </si>
  <si>
    <t>(An open-ended fund of funds scheme investing in units of Gold ETF and Silver ETF)</t>
  </si>
  <si>
    <t>EDELWEISS GOLD ETF</t>
  </si>
  <si>
    <t>INF754K01SE6</t>
  </si>
  <si>
    <t>EDELWEISS SILVER ETF</t>
  </si>
  <si>
    <t>INF754K01SF3</t>
  </si>
  <si>
    <t>Edelweiss Gold and Silver ETF Fund of Fund</t>
  </si>
  <si>
    <t>PORTFOLIO STATEMENT OF BHARAT BOND FOF – APRIL 2032 AS ON DECEMBER 31, 2024</t>
  </si>
  <si>
    <t>(An open-ended Target Maturity fund of funds scheme investing in units of BHARAT Bond ETF – April 2032)</t>
  </si>
  <si>
    <t>BHARAT BOND ETF–APRIL 2032-GROWTH</t>
  </si>
  <si>
    <t>INF754K01OB1</t>
  </si>
  <si>
    <t>BHARAT Bond FOF - April 2032</t>
  </si>
  <si>
    <t>Bharat Bond ETF FOF – April 2032</t>
  </si>
  <si>
    <t>PORTFOLIO STATEMENT OF EDEL NIFTY ALPHA LOW VOLATILITY 30 INDEX FUND AS ON DECEMBER 31, 2024</t>
  </si>
  <si>
    <t>(An Open-ended Scheme replicating Nifty Alpha Low Volatility 30 Index.)</t>
  </si>
  <si>
    <t>Edelweiss Nifty Alpha Low Volatility 30 Index Fund</t>
  </si>
  <si>
    <t>PORTFOLIO STATEMENT OF EDELWEISS ARBITRAGE FUND AS ON DECEMBER 31, 2024</t>
  </si>
  <si>
    <t>(An open ended scheme investing in arbitrage opportunities)</t>
  </si>
  <si>
    <t>Hindustan Copper Ltd.</t>
  </si>
  <si>
    <t>INE531E01026</t>
  </si>
  <si>
    <t>HFCL Ltd.</t>
  </si>
  <si>
    <t>INE548A01028</t>
  </si>
  <si>
    <t>PVR Inox Ltd.</t>
  </si>
  <si>
    <t>INE191H01014</t>
  </si>
  <si>
    <t>Navin Fluorine International Ltd.</t>
  </si>
  <si>
    <t>INE048G01026</t>
  </si>
  <si>
    <t>Indian Energy Exchange Ltd.</t>
  </si>
  <si>
    <t>INE022Q01020</t>
  </si>
  <si>
    <t>Chambal Fertilizers &amp; Chemicals Ltd.</t>
  </si>
  <si>
    <t>INE085A01013</t>
  </si>
  <si>
    <t>Manappuram Finance Ltd.</t>
  </si>
  <si>
    <t>INE522D01027</t>
  </si>
  <si>
    <t>Crompton Greaves Cons Electrical Ltd.</t>
  </si>
  <si>
    <t>INE299U01018</t>
  </si>
  <si>
    <t>Angel One Ltd.</t>
  </si>
  <si>
    <t>INE732I01013</t>
  </si>
  <si>
    <t>The Ramco Cements Ltd.</t>
  </si>
  <si>
    <t>INE331A01037</t>
  </si>
  <si>
    <t>Aarti Industries Ltd.</t>
  </si>
  <si>
    <t>INE769A01020</t>
  </si>
  <si>
    <t>Gujarat Narmada Valley Fert &amp; Chem Ltd.</t>
  </si>
  <si>
    <t>INE113A01013</t>
  </si>
  <si>
    <t>Indiamart Intermesh Ltd.</t>
  </si>
  <si>
    <t>INE933S01016</t>
  </si>
  <si>
    <t>CESC Ltd.</t>
  </si>
  <si>
    <t>INE486A01021</t>
  </si>
  <si>
    <t>NCC Ltd.</t>
  </si>
  <si>
    <t>INE868B01028</t>
  </si>
  <si>
    <t>Dr. Lal Path Labs Ltd.</t>
  </si>
  <si>
    <t>INE600L01024</t>
  </si>
  <si>
    <t>Metropolis Healthcare Ltd.</t>
  </si>
  <si>
    <t>INE112L01020</t>
  </si>
  <si>
    <t>Piramal Enterprises Ltd.</t>
  </si>
  <si>
    <t>INE140A01024</t>
  </si>
  <si>
    <t>Sona BLW Precision Forgings Ltd.30/01/2025</t>
  </si>
  <si>
    <t>Deepak Nitrite Ltd.30/01/2025</t>
  </si>
  <si>
    <t>Cyient Ltd.30/01/2025</t>
  </si>
  <si>
    <t>Steel Authority of India Ltd.27/02/2025</t>
  </si>
  <si>
    <t>Oil India Ltd.30/01/2025</t>
  </si>
  <si>
    <t>Sun TV Network Ltd.30/01/2025</t>
  </si>
  <si>
    <t>CG Power and Industrial Solutions Ltd.30/01/2025</t>
  </si>
  <si>
    <t>APL Apollo Tubes Ltd.30/01/2025</t>
  </si>
  <si>
    <t>Hindustan Unilever Ltd.27/02/2025</t>
  </si>
  <si>
    <t>P I INDUSTRIES LIMITED30/01/2025</t>
  </si>
  <si>
    <t>The Indian Hotels Company Ltd.30/01/2025</t>
  </si>
  <si>
    <t>Tube Investments Of India Ltd.30/01/2025</t>
  </si>
  <si>
    <t>Nestle India Ltd.30/01/2025</t>
  </si>
  <si>
    <t>NHPC Ltd.30/01/2025</t>
  </si>
  <si>
    <t>Gujarat Gas Ltd.30/01/2025</t>
  </si>
  <si>
    <t>Union Bank of India30/01/2025</t>
  </si>
  <si>
    <t>Balkrishna Industries Ltd.30/01/2025</t>
  </si>
  <si>
    <t>Tech Mahindra Ltd.30/01/2025</t>
  </si>
  <si>
    <t>Hindustan Aeronautics Ltd.27/02/2025</t>
  </si>
  <si>
    <t>SJVN Ltd.30/01/2025</t>
  </si>
  <si>
    <t>Macrotech Developers Ltd.30/01/2025</t>
  </si>
  <si>
    <t>Asian Paints Ltd.30/01/2025</t>
  </si>
  <si>
    <t>Prestige Estates Projects Ltd.30/01/2025</t>
  </si>
  <si>
    <t>IRB Infrastructure Developers Ltd.30/01/2025</t>
  </si>
  <si>
    <t>Supreme Industries Ltd.30/01/2025</t>
  </si>
  <si>
    <t>Piramal Enterprises Ltd.30/01/2025</t>
  </si>
  <si>
    <t>Metropolis Healthcare Ltd.30/01/2025</t>
  </si>
  <si>
    <t>Life Insurance Corporation of India30/01/2025</t>
  </si>
  <si>
    <t>Indian Oil Corporation Ltd.27/02/2025</t>
  </si>
  <si>
    <t>PB Fintech Ltd.30/01/2025</t>
  </si>
  <si>
    <t>Adani Energy Solutions Ltd.30/01/2025</t>
  </si>
  <si>
    <t>Bank of India30/01/2025</t>
  </si>
  <si>
    <t>Dr. Lal Path Labs Ltd.30/01/2025</t>
  </si>
  <si>
    <t>NCC Ltd.30/01/2025</t>
  </si>
  <si>
    <t>KEI Industries Ltd.30/01/2025</t>
  </si>
  <si>
    <t>Avenue Supermarts Ltd.30/01/2025</t>
  </si>
  <si>
    <t>FSN E-Commerce Ventures Ltd.30/01/2025</t>
  </si>
  <si>
    <t>KPIT Technologies Ltd.30/01/2025</t>
  </si>
  <si>
    <t>Jindal Stainless Ltd.30/01/2025</t>
  </si>
  <si>
    <t>ACC Ltd.30/01/2025</t>
  </si>
  <si>
    <t>Computer Age Management Services Ltd.30/01/2025</t>
  </si>
  <si>
    <t>JSW Energy Ltd.30/01/2025</t>
  </si>
  <si>
    <t>HCL Technologies Ltd.30/01/2025</t>
  </si>
  <si>
    <t>NMDC Ltd.27/02/2025</t>
  </si>
  <si>
    <t>Berger Paints (I) Ltd.30/01/2025</t>
  </si>
  <si>
    <t>Mphasis Ltd.30/01/2025</t>
  </si>
  <si>
    <t>Info Edge (India) Ltd.30/01/2025</t>
  </si>
  <si>
    <t>CESC Ltd.30/01/2025</t>
  </si>
  <si>
    <t>Dabur India Ltd.30/01/2025</t>
  </si>
  <si>
    <t>Max Healthcare Institute Ltd.30/01/2025</t>
  </si>
  <si>
    <t>Max Financial Services Ltd.30/01/2025</t>
  </si>
  <si>
    <t>Housing &amp; Urban Development Corp Ltd.30/01/2025</t>
  </si>
  <si>
    <t>Indian Bank30/01/2025</t>
  </si>
  <si>
    <t>Aditya Birla Capital Ltd.30/01/2025</t>
  </si>
  <si>
    <t>Bajaj Finserv Ltd.30/01/2025</t>
  </si>
  <si>
    <t>Page Industries Ltd.30/01/2025</t>
  </si>
  <si>
    <t>ICICI Lombard General Insurance Co. Ltd.30/01/2025</t>
  </si>
  <si>
    <t>Exide Industries Ltd.30/01/2025</t>
  </si>
  <si>
    <t>JK Cement Ltd.30/01/2025</t>
  </si>
  <si>
    <t>Oberoi Realty Ltd.30/01/2025</t>
  </si>
  <si>
    <t>SRF Ltd.30/01/2025</t>
  </si>
  <si>
    <t>The Federal Bank Ltd.30/01/2025</t>
  </si>
  <si>
    <t>GAIL (India) Ltd.27/02/2025</t>
  </si>
  <si>
    <t>Indiamart Intermesh Ltd.30/01/2025</t>
  </si>
  <si>
    <t>Gujarat Narmada Valley Fert &amp; Chem Ltd.30/01/2025</t>
  </si>
  <si>
    <t>Birlasoft Ltd.30/01/2025</t>
  </si>
  <si>
    <t>Aarti Industries Ltd.30/01/2025</t>
  </si>
  <si>
    <t>Tata Consultancy Services Ltd.30/01/2025</t>
  </si>
  <si>
    <t>Zomato Ltd.30/01/2025</t>
  </si>
  <si>
    <t>Pidilite Industries Ltd.30/01/2025</t>
  </si>
  <si>
    <t>Ashok Leyland Ltd.30/01/2025</t>
  </si>
  <si>
    <t>Glenmark Pharmaceuticals Ltd.30/01/2025</t>
  </si>
  <si>
    <t>Multi Commodity Exchange Of India Ltd.30/01/2025</t>
  </si>
  <si>
    <t>Granules India Ltd.30/01/2025</t>
  </si>
  <si>
    <t>The Ramco Cements Ltd.30/01/2025</t>
  </si>
  <si>
    <t>City Union Bank Ltd.30/01/2025</t>
  </si>
  <si>
    <t>Yes Bank Ltd.30/01/2025</t>
  </si>
  <si>
    <t>Abbott India Ltd.30/01/2025</t>
  </si>
  <si>
    <t>Tata Consumer Products Ltd.30/01/2025</t>
  </si>
  <si>
    <t>Indian Oil Corporation Ltd.30/01/2025</t>
  </si>
  <si>
    <t>VARUN BEVERAGES LIMITED30/01/2025</t>
  </si>
  <si>
    <t>Angel One Ltd.30/01/2025</t>
  </si>
  <si>
    <t>Container Corporation Of India Ltd.30/01/2025</t>
  </si>
  <si>
    <t>Siemens Ltd.30/01/2025</t>
  </si>
  <si>
    <t>One 97 Communications Ltd.30/01/2025</t>
  </si>
  <si>
    <t>SBI Cards &amp; Payment Services Ltd.30/01/2025</t>
  </si>
  <si>
    <t>Crompton Greaves Cons Electrical Ltd.30/01/2025</t>
  </si>
  <si>
    <t>Manappuram Finance Ltd.30/01/2025</t>
  </si>
  <si>
    <t>Zydus Lifesciences Ltd.30/01/2025</t>
  </si>
  <si>
    <t>Escorts Kubota Ltd.30/01/2025</t>
  </si>
  <si>
    <t>Tata Power Company Ltd.30/01/2025</t>
  </si>
  <si>
    <t>LTIMindtree Ltd.30/01/2025</t>
  </si>
  <si>
    <t>Can Fin Homes Ltd.30/01/2025</t>
  </si>
  <si>
    <t>Syngene International Ltd.30/01/2025</t>
  </si>
  <si>
    <t>Chambal Fertilizers &amp; Chemicals Ltd.30/01/2025</t>
  </si>
  <si>
    <t>Indian Energy Exchange Ltd.30/01/2025</t>
  </si>
  <si>
    <t>ICICI Prudential Life Insurance Co Ltd.30/01/2025</t>
  </si>
  <si>
    <t>Godrej Consumer Products Ltd.30/01/2025</t>
  </si>
  <si>
    <t>Central Depository Services (I) Ltd.30/01/2025</t>
  </si>
  <si>
    <t>Jindal Steel &amp; Power Ltd.30/01/2025</t>
  </si>
  <si>
    <t>Bosch Ltd.30/01/2025</t>
  </si>
  <si>
    <t>Navin Fluorine International Ltd.30/01/2025</t>
  </si>
  <si>
    <t>Hindustan Petroleum Corporation Ltd.30/01/2025</t>
  </si>
  <si>
    <t>Power Grid Corporation of India Ltd.30/01/2025</t>
  </si>
  <si>
    <t>Adani Green Energy Ltd.30/01/2025</t>
  </si>
  <si>
    <t>Havells India Ltd.30/01/2025</t>
  </si>
  <si>
    <t>Titan Company Ltd.30/01/2025</t>
  </si>
  <si>
    <t>PVR Inox Ltd.30/01/2025</t>
  </si>
  <si>
    <t>HDFC Life Insurance Company Ltd.30/01/2025</t>
  </si>
  <si>
    <t>Tata Communications Ltd.30/01/2025</t>
  </si>
  <si>
    <t>Persistent Systems Ltd.30/01/2025</t>
  </si>
  <si>
    <t>Jubilant Foodworks Ltd.30/01/2025</t>
  </si>
  <si>
    <t>Godrej Properties Ltd.30/01/2025</t>
  </si>
  <si>
    <t>BSE Ltd.30/01/2025</t>
  </si>
  <si>
    <t>SBI Life Insurance Company Ltd.30/01/2025</t>
  </si>
  <si>
    <t>Adani Ports &amp; Special Economic Zone Ltd.30/01/2025</t>
  </si>
  <si>
    <t>ABB India Ltd.30/01/2025</t>
  </si>
  <si>
    <t>Cummins India Ltd.30/01/2025</t>
  </si>
  <si>
    <t>Petronet LNG Ltd.30/01/2025</t>
  </si>
  <si>
    <t>Samvardhana Motherson International Ltd.30/01/2025</t>
  </si>
  <si>
    <t>Biocon Ltd.30/01/2025</t>
  </si>
  <si>
    <t>Cipla Ltd.30/01/2025</t>
  </si>
  <si>
    <t>Hindustan Unilever Ltd.30/01/2025</t>
  </si>
  <si>
    <t>HDFC Asset Management Company Ltd.30/01/2025</t>
  </si>
  <si>
    <t>Jio Financial Services Ltd.30/01/2025</t>
  </si>
  <si>
    <t>Tata Steel Ltd.30/01/2025</t>
  </si>
  <si>
    <t>Divi's Laboratories Ltd.30/01/2025</t>
  </si>
  <si>
    <t>Marico Ltd.30/01/2025</t>
  </si>
  <si>
    <t>UPL Ltd.30/01/2025</t>
  </si>
  <si>
    <t>HFCL Ltd.30/01/2025</t>
  </si>
  <si>
    <t>Torrent Pharmaceuticals Ltd.30/01/2025</t>
  </si>
  <si>
    <t>MRF Ltd.30/01/2025</t>
  </si>
  <si>
    <t>Ultratech Cement Ltd.30/01/2025</t>
  </si>
  <si>
    <t>Bajaj Auto Ltd.30/01/2025</t>
  </si>
  <si>
    <t>Cholamandalam Investment &amp; Finance Company Ltd.30/01/2025</t>
  </si>
  <si>
    <t>Coromandel International Ltd.30/01/2025</t>
  </si>
  <si>
    <t>Tata Chemicals Ltd.30/01/2025</t>
  </si>
  <si>
    <t>L&amp;T Technology Services Ltd.30/01/2025</t>
  </si>
  <si>
    <t>Bharat Forge Ltd.30/01/2025</t>
  </si>
  <si>
    <t>Britannia Industries Ltd.30/01/2025</t>
  </si>
  <si>
    <t>Indian Railway Catering &amp;Tou. Corp. Ltd.30/01/2025</t>
  </si>
  <si>
    <t>Indus Towers Ltd.30/01/2025</t>
  </si>
  <si>
    <t>Astral Ltd.30/01/2025</t>
  </si>
  <si>
    <t>GAIL (India) Ltd.30/01/2025</t>
  </si>
  <si>
    <t>Lupin Ltd.30/01/2025</t>
  </si>
  <si>
    <t>Shriram Finance Ltd.30/01/2025</t>
  </si>
  <si>
    <t>Eicher Motors Ltd.30/01/2025</t>
  </si>
  <si>
    <t>Apollo Hospitals Enterprise Ltd.30/01/2025</t>
  </si>
  <si>
    <t>Muthoot Finance Ltd.30/01/2025</t>
  </si>
  <si>
    <t>Hindustan Copper Ltd.30/01/2025</t>
  </si>
  <si>
    <t>Laurus Labs Ltd.30/01/2025</t>
  </si>
  <si>
    <t>Sun Pharmaceutical Industries Ltd.30/01/2025</t>
  </si>
  <si>
    <t>Trent Ltd.30/01/2025</t>
  </si>
  <si>
    <t>Canara Bank30/01/2025</t>
  </si>
  <si>
    <t>Coforge Ltd.30/01/2025</t>
  </si>
  <si>
    <t>Hindalco Industries Ltd.30/01/2025</t>
  </si>
  <si>
    <t>Ambuja Cements Ltd.30/01/2025</t>
  </si>
  <si>
    <t>Vodafone Idea Ltd.30/01/2025</t>
  </si>
  <si>
    <t>Adani Enterprises Ltd.30/01/2025</t>
  </si>
  <si>
    <t>Atul Ltd.30/01/2025</t>
  </si>
  <si>
    <t>Wipro Ltd.30/01/2025</t>
  </si>
  <si>
    <t>Bandhan Bank Ltd.30/01/2025</t>
  </si>
  <si>
    <t>NMDC Ltd.30/01/2025</t>
  </si>
  <si>
    <t>Hero MotoCorp Ltd.30/01/2025</t>
  </si>
  <si>
    <t>United Spirits Ltd.30/01/2025</t>
  </si>
  <si>
    <t>Colgate Palmolive (India) Ltd.30/01/2025</t>
  </si>
  <si>
    <t>National Aluminium Company Ltd.30/01/2025</t>
  </si>
  <si>
    <t>Bajaj Finance Ltd.30/01/2025</t>
  </si>
  <si>
    <t>Mahanagar Gas Ltd.30/01/2025</t>
  </si>
  <si>
    <t>Bharat Heavy Electricals Ltd.30/01/2025</t>
  </si>
  <si>
    <t>DLF Ltd.30/01/2025</t>
  </si>
  <si>
    <t>Grasim Industries Ltd.30/01/2025</t>
  </si>
  <si>
    <t>Aurobindo Pharma Ltd.30/01/2025</t>
  </si>
  <si>
    <t>Maruti Suzuki India Ltd.30/01/2025</t>
  </si>
  <si>
    <t>ITC Ltd.30/01/2025</t>
  </si>
  <si>
    <t>Aditya Birla Fashion and Retail Ltd.30/01/2025</t>
  </si>
  <si>
    <t>Dixon Technologies (India) Ltd.30/01/2025</t>
  </si>
  <si>
    <t>Kotak Mahindra Bank Ltd.30/01/2025</t>
  </si>
  <si>
    <t>TVS Motor Company Ltd.30/01/2025</t>
  </si>
  <si>
    <t>InterGlobe Aviation Ltd.30/01/2025</t>
  </si>
  <si>
    <t>LIC Housing Finance Ltd.30/01/2025</t>
  </si>
  <si>
    <t>HDFC Bank Ltd.30/01/2025</t>
  </si>
  <si>
    <t>Bharat Petroleum Corporation Ltd.30/01/2025</t>
  </si>
  <si>
    <t>Oil &amp; Natural Gas Corporation Ltd.30/01/2025</t>
  </si>
  <si>
    <t>Polycab India Ltd.30/01/2025</t>
  </si>
  <si>
    <t>GMR Airports Ltd.30/01/2025</t>
  </si>
  <si>
    <t>Steel Authority of India Ltd.30/01/2025</t>
  </si>
  <si>
    <t>Coal India Ltd.30/01/2025</t>
  </si>
  <si>
    <t>Bharat Electronics Ltd.30/01/2025</t>
  </si>
  <si>
    <t>Larsen &amp; Toubro Ltd.30/01/2025</t>
  </si>
  <si>
    <t>Punjab National Bank30/01/2025</t>
  </si>
  <si>
    <t>Power Finance Corporation Ltd.30/01/2025</t>
  </si>
  <si>
    <t>Tata Motors Ltd.30/01/2025</t>
  </si>
  <si>
    <t>State Bank of India30/01/2025</t>
  </si>
  <si>
    <t>Axis Bank Ltd.30/01/2025</t>
  </si>
  <si>
    <t>Bank of Baroda30/01/2025</t>
  </si>
  <si>
    <t>REC Ltd.30/01/2025</t>
  </si>
  <si>
    <t>Infosys Ltd.30/01/2025</t>
  </si>
  <si>
    <t>Mahindra &amp; Mahindra Ltd.30/01/2025</t>
  </si>
  <si>
    <t>ICICI Bank Ltd.30/01/2025</t>
  </si>
  <si>
    <t>NTPC Ltd.30/01/2025</t>
  </si>
  <si>
    <t>Hindustan Aeronautics Ltd.30/01/2025</t>
  </si>
  <si>
    <t>JSW Steel Ltd.30/01/2025</t>
  </si>
  <si>
    <t>IndusInd Bank Ltd.30/01/2025</t>
  </si>
  <si>
    <t>Vedanta Ltd.30/01/2025</t>
  </si>
  <si>
    <t>Bharti Airtel Ltd.30/01/2025</t>
  </si>
  <si>
    <t>Reliance Industries Ltd.30/01/2025</t>
  </si>
  <si>
    <t>7.72% GOVT OF INDIA RED 25-05-2025</t>
  </si>
  <si>
    <t>IN0020150036</t>
  </si>
  <si>
    <t>5.15% GOVT OF INDIA RED  09-11-2025</t>
  </si>
  <si>
    <t>IN0020200278</t>
  </si>
  <si>
    <t>7.59% GOVT OF INDIA RED 11-01-2026</t>
  </si>
  <si>
    <t>IN0020150093</t>
  </si>
  <si>
    <t>364 DAYS TBILL RED 08-05-2025</t>
  </si>
  <si>
    <t>IN002024Z065</t>
  </si>
  <si>
    <t>364 DAYS TBILL RED 04-09-2025</t>
  </si>
  <si>
    <t>IN002024Z230</t>
  </si>
  <si>
    <t>364 DAYS TBILL RED 06-11-2025</t>
  </si>
  <si>
    <t>IN002024Z305</t>
  </si>
  <si>
    <t>AXIS BANK LTD CD RED 09-09-2025#**</t>
  </si>
  <si>
    <t>INE238AD6918</t>
  </si>
  <si>
    <t>BANK OF BARODA CD RED 05-05-2025#**</t>
  </si>
  <si>
    <t>INE028A16GP6</t>
  </si>
  <si>
    <t>AXIS BANK LTD CD RED 16-07-2025#**</t>
  </si>
  <si>
    <t>INE238AD6876</t>
  </si>
  <si>
    <t>ICICI SECURITIES CP RED 26-06-2025</t>
  </si>
  <si>
    <t>INE763G14UX5</t>
  </si>
  <si>
    <t>ICICI SECURITIES CP RED 21-02-2025**</t>
  </si>
  <si>
    <t>INE763G14TE7</t>
  </si>
  <si>
    <t>ICICI SECURITIES CP RED 06-03-2025**</t>
  </si>
  <si>
    <t>INE763G14TN8</t>
  </si>
  <si>
    <t>ICICI SECURITIES CP RED 24-06-25**</t>
  </si>
  <si>
    <t>INE763G14VG8</t>
  </si>
  <si>
    <t>KOTAK SECURITIES LTD CP RED 21-02-2025**</t>
  </si>
  <si>
    <t>INE028E14NG8</t>
  </si>
  <si>
    <t>ADITYA BIRLA FIN LTD CP RED 03-03-2025**</t>
  </si>
  <si>
    <t>INE860H144L7</t>
  </si>
  <si>
    <t>ADITYA BIRLA FIN LTD CP RED 12-03-2025**</t>
  </si>
  <si>
    <t>INE860H143N5</t>
  </si>
  <si>
    <t>EDEL NIFTY PSU BND PL SDL IDX FD 2026 DP</t>
  </si>
  <si>
    <t>INF754K01MD1</t>
  </si>
  <si>
    <t>EDELWEISS MONEY MARKET FUND - DIRECT PL</t>
  </si>
  <si>
    <t>INF843K01CE1</t>
  </si>
  <si>
    <t>Edelweiss Arbitrage Fund</t>
  </si>
  <si>
    <t>PORTFOLIO STATEMENT OF EDELWEISS BALANCED ADVANTAGE FUND AS ON DECEMBER 31, 2024</t>
  </si>
  <si>
    <t>(An open ended dynamic asset allocation fund)</t>
  </si>
  <si>
    <t>(c) Investment - CCD</t>
  </si>
  <si>
    <t>7.5% CHOLAMANDALM INV &amp; FIN CCD 30-09-26**</t>
  </si>
  <si>
    <t>INE121A08PJ0</t>
  </si>
  <si>
    <t>6.5% SAMVARDHANA MOTHERSON CCD 20-09-27**</t>
  </si>
  <si>
    <t>INE775A08105</t>
  </si>
  <si>
    <t>AU Small Finance Bank Ltd.30/01/2025</t>
  </si>
  <si>
    <t>(B)Index / Stock Option</t>
  </si>
  <si>
    <t>PUT NIFTY 30-Jan-2025 25000</t>
  </si>
  <si>
    <t>INDEX OPTIONS</t>
  </si>
  <si>
    <t>PUT NIFTY 30-Jan-2025 24500</t>
  </si>
  <si>
    <t>7.51% RECL NCD SR221 RED 31-07-2026**</t>
  </si>
  <si>
    <t>INE020B08EI8</t>
  </si>
  <si>
    <t>7.79% SIDBI NCD SR IV NCD RED 19-04-2027**</t>
  </si>
  <si>
    <t>INE556F08KK5</t>
  </si>
  <si>
    <t>7.59% POWER FIN NCD SR 221B R 17-01-2028</t>
  </si>
  <si>
    <t>INE134E08LX5</t>
  </si>
  <si>
    <t>7.99% HDB FIN SR A1 FX 189 NCD R16-03-26**</t>
  </si>
  <si>
    <t>INE756I07EO2</t>
  </si>
  <si>
    <t>7.70% PFC SR BS227A NCD RED 15-09-2026**</t>
  </si>
  <si>
    <t>INE134E08MK0</t>
  </si>
  <si>
    <t>8.2% IND GR TRU SR V CAT III&amp;IV 06-05-31**</t>
  </si>
  <si>
    <t>INE219X07264</t>
  </si>
  <si>
    <t>7.40% IND GR TRU SR K 26-12-25 C 270925**</t>
  </si>
  <si>
    <t>INE219X07132</t>
  </si>
  <si>
    <t>5.74% GOVT OF INDIA RED 15-11-2026</t>
  </si>
  <si>
    <t>IN0020210186</t>
  </si>
  <si>
    <t>Direct plan -Quarterly IDCW option</t>
  </si>
  <si>
    <t>Regular Plan -Quarterly IDCW option</t>
  </si>
  <si>
    <t>Direct Plan - Quarterly IDCW</t>
  </si>
  <si>
    <t>Direct Plan – Monthly IDCW</t>
  </si>
  <si>
    <t>Regular Plan - Monthly IDCW</t>
  </si>
  <si>
    <t>Regular Plan - Quarterly IDCW</t>
  </si>
  <si>
    <t>Edelweiss Balanced Advantage Fund</t>
  </si>
  <si>
    <t>PORTFOLIO STATEMENT OF EDEL BSE CAPITAL MARKETS &amp; INSURANCE ETF AS ON DECEMBER 31, 2024</t>
  </si>
  <si>
    <t>(An open-ended exchange traded scheme replicating/tracking BSE Capital Markets &amp; Insurance Total Return Index.)</t>
  </si>
  <si>
    <t>Nuvama Wealth Management Ltd.</t>
  </si>
  <si>
    <t>INE531F01015</t>
  </si>
  <si>
    <t>Anand Rathi Wealth Ltd.</t>
  </si>
  <si>
    <t>INE463V01026</t>
  </si>
  <si>
    <t>Aditya Birla Sun Life AMC Ltd.</t>
  </si>
  <si>
    <t>INE404A01024</t>
  </si>
  <si>
    <t>NA</t>
  </si>
  <si>
    <t>Edelweiss BSE Capital Markets &amp; Insurance ETF</t>
  </si>
  <si>
    <t>PORTFOLIO STATEMENT OF EDELWEISS EQUITY SAVINGS FUND AS ON DECEMBER 31, 2024</t>
  </si>
  <si>
    <t>(An Open ended scheme investing in equity, arbitrage and debt)</t>
  </si>
  <si>
    <t>IN9628A01018</t>
  </si>
  <si>
    <t>Stylam Industries Ltd.</t>
  </si>
  <si>
    <t>INE239C01020</t>
  </si>
  <si>
    <t>Gabriel India Ltd.</t>
  </si>
  <si>
    <t>INE524A01029</t>
  </si>
  <si>
    <t>Aster DM Healthcare Ltd.</t>
  </si>
  <si>
    <t>INE914M01019</t>
  </si>
  <si>
    <t>MINDSPACE BUSINESS PARKS REIT</t>
  </si>
  <si>
    <t>INE0CCU25019</t>
  </si>
  <si>
    <t>Onesource Specialty Pharma Ltd.</t>
  </si>
  <si>
    <t>INE013P01021</t>
  </si>
  <si>
    <t>Edelweiss Equity Savings Fund</t>
  </si>
  <si>
    <t>PORTFOLIO STATEMENT OF EDELWEISS MULTI CAP FUND AS ON DECEMBER 31, 2024</t>
  </si>
  <si>
    <t>(An open-ended equity scheme investing across large cap, mid cap, small cap stocks)</t>
  </si>
  <si>
    <t>Chalet Hotels Ltd.</t>
  </si>
  <si>
    <t>INE427F01016</t>
  </si>
  <si>
    <t>Transformers And Rectifiers (India) Ltd.</t>
  </si>
  <si>
    <t>INE763I01026</t>
  </si>
  <si>
    <t>Birla Corporation Ltd.</t>
  </si>
  <si>
    <t>INE340A01012</t>
  </si>
  <si>
    <t>Edelweiss Multi Cap Fund</t>
  </si>
  <si>
    <t>Nifty 500 MultiCap 50:25:25 TRI</t>
  </si>
  <si>
    <t>PORTFOLIO STATEMENT OF EDELWEISS MID CAP FUND AS ON DECEMBER 31, 2024</t>
  </si>
  <si>
    <t>(An open ended equity scheme predominantly investing in mid cap stocks)</t>
  </si>
  <si>
    <t>Sumitomo Chemical India Ltd.</t>
  </si>
  <si>
    <t>INE258G01013</t>
  </si>
  <si>
    <t>Edelweiss Mid Cap Fund</t>
  </si>
  <si>
    <t>PORTFOLIO STATEMENT OF EDELWEISS  ASEAN EQUITY OFF-SHORE FUND AS ON DECEMBER 31, 2024</t>
  </si>
  <si>
    <t>(An open ended fund of fund scheme investing in JPMorgan Funds – ASEAN Equity Fund)</t>
  </si>
  <si>
    <t>JPM ASEAN EQUITY-I ACC USD</t>
  </si>
  <si>
    <t>LU0441852299</t>
  </si>
  <si>
    <t>Edelweiss ASEAN Equity Off-Shore Fund</t>
  </si>
  <si>
    <t>PORTFOLIO STATEMENT OF EDELWEISS  US VALUE EQUITY OFF-SHORE FUND AS ON DECEMBER 31, 2024</t>
  </si>
  <si>
    <t>(An open ended fund of fund scheme investing in JPMorgan Funds – US Value Fund)</t>
  </si>
  <si>
    <t>JPMORGAN F-JPM US VALUE-I AC</t>
  </si>
  <si>
    <t>LU0248060658</t>
  </si>
  <si>
    <t>Edelweiss US Value Equity Off-Shore Fund</t>
  </si>
  <si>
    <t>PORTFOLIO STATEMENT OF EDELWEISS SILVER ETF FUND AS ON DECEMBER 31, 2024</t>
  </si>
  <si>
    <t>(An open ended exchange traded fund replicating/tracking domestic prices of Silver)</t>
  </si>
  <si>
    <t>Others</t>
  </si>
  <si>
    <t xml:space="preserve">a) Silver </t>
  </si>
  <si>
    <t>Silver</t>
  </si>
  <si>
    <t>IDIA00500002</t>
  </si>
  <si>
    <t>Edelweiss Silver ETF</t>
  </si>
  <si>
    <t>PORTFOLIO STATEMENT OF EDELWEISS CRISIL IBX 50:50 GILT PLUS SDL APRIL 2037 INDEX FUND AS ON DECEMBER 31, 2024</t>
  </si>
  <si>
    <t>(An open-ended target maturity Index Fund investing in the constituents of CRISIL IBX 50:50 Gilt Plus SDL Index – April 2037. A relatively high interes)</t>
  </si>
  <si>
    <t>7.41% GOVT OF INDIA RED 19-12-2036</t>
  </si>
  <si>
    <t>IN0020220102</t>
  </si>
  <si>
    <t>7.54% GOVT OF INDIA RED 23-05-2036</t>
  </si>
  <si>
    <t>IN0020220029</t>
  </si>
  <si>
    <t>7.84% TELANGANA SDL RED 03-08-2036</t>
  </si>
  <si>
    <t>IN4520220109</t>
  </si>
  <si>
    <t>7.74% UTTAR PRADESH SDL 15-03-2037</t>
  </si>
  <si>
    <t>IN3320220152</t>
  </si>
  <si>
    <t>8.03% ANDHRA PRADESH SDL RED 20-07-2036</t>
  </si>
  <si>
    <t>IN1020220332</t>
  </si>
  <si>
    <t>7.89% TELANGANA SDL RED 27-10-2036</t>
  </si>
  <si>
    <t>IN4520220224</t>
  </si>
  <si>
    <t>7.75% RAJASTHAN SDL RED 08-11-2036</t>
  </si>
  <si>
    <t>IN2920230306</t>
  </si>
  <si>
    <t>7.72% ANDHRA PRADESH SDL RED 25-10-2036</t>
  </si>
  <si>
    <t>IN1020230539</t>
  </si>
  <si>
    <t>7.83% TELANGANA SDL RED 04-10-2036</t>
  </si>
  <si>
    <t>IN4520220216</t>
  </si>
  <si>
    <t>7.47% ANDHRA PRADESH SDL RED 26-04-2037</t>
  </si>
  <si>
    <t>IN1020230067</t>
  </si>
  <si>
    <t>7.97% ANDHRA PRADESH SDL RED 10-08-2036</t>
  </si>
  <si>
    <t>IN1020220407</t>
  </si>
  <si>
    <t>7.94% TELANGANA SDL RED 29-06-2036</t>
  </si>
  <si>
    <t>IN4520220042</t>
  </si>
  <si>
    <t>7.72% KARNATAKA SDL RED 10-01-2037</t>
  </si>
  <si>
    <t>IN1920230191</t>
  </si>
  <si>
    <t>7.45% MAHARASHTRA SDL RED 20-03-2037</t>
  </si>
  <si>
    <t>IN2220230295</t>
  </si>
  <si>
    <t>7.45% KARNATAKA SDL RED 20-03-2037</t>
  </si>
  <si>
    <t>IN1920230357</t>
  </si>
  <si>
    <t xml:space="preserve">EDELWEISS CRISIL IBX 50:50 GILT PLUS SDL APRIL 2037 INDEX FUND </t>
  </si>
  <si>
    <t>CRISIL Gilt Plus SDL 5050 Apr 2037 Index Fund</t>
  </si>
  <si>
    <t>Edelweiss Crisil IBX 50-50 Gilt Plus SDL Apr 2037 Index Fund</t>
  </si>
  <si>
    <t>PORTFOLIO STATEMENT OF BHARAT BOND FOF – APRIL 2030 AS ON DECEMBER 31, 2024</t>
  </si>
  <si>
    <t>(An open-ended Target Maturity fund of funds scheme investing in units of BHARAT Bond ETF – April 2030)</t>
  </si>
  <si>
    <t>BHARAT BOND ETF-APRIL 2030-GROWTH</t>
  </si>
  <si>
    <t>INF754K01KO2</t>
  </si>
  <si>
    <t>BHARAT Bond FOF - April 2030</t>
  </si>
  <si>
    <t>PORTFOLIO STATEMENT OF BHARAT BOND FOF – APRIL 2031 AS ON DECEMBER 31, 2024</t>
  </si>
  <si>
    <t>(An open-ended Target Maturity fund of funds scheme investing in units of BHARAT Bond ETF – April 2031)</t>
  </si>
  <si>
    <t>BHARAT BOND ETF-APRIL 2031-GROWTH</t>
  </si>
  <si>
    <t>INF754K01LE1</t>
  </si>
  <si>
    <t>BHARAT Bond FOF - April 2031</t>
  </si>
  <si>
    <t>PORTFOLIO STATEMENT OF EDELWEISS NIFTY PSU BOND PLUS SDL APR 2027 50 50 INDEX AS ON DECEMBER 31, 2024</t>
  </si>
  <si>
    <t>(An open-ended target Maturuty index fund predominantly investing in the constituents of Nifty PSU Bond Plus SDL April 2027 50:50 Index)</t>
  </si>
  <si>
    <t>6.14% IND OIL COR NCD 18-02-27**</t>
  </si>
  <si>
    <t>INE242A08502</t>
  </si>
  <si>
    <t>7.83% IRFC LTD NCD RED 19-03-2027**</t>
  </si>
  <si>
    <t>INE053F07983</t>
  </si>
  <si>
    <t>7.75% POWER FIN COR GOI SER NCD 22-03-27**</t>
  </si>
  <si>
    <t>INE134E08IX1</t>
  </si>
  <si>
    <t>7.89% POWER GRID CORP NCD RED 09-03-2027**</t>
  </si>
  <si>
    <t>INE752E07OE0</t>
  </si>
  <si>
    <t>7.80% NABARD NCD SR 24E RED 15-03-2027**</t>
  </si>
  <si>
    <t>INE261F08EF5</t>
  </si>
  <si>
    <t>7.95% RECL SR 147 NCD RED 12-03-2027**</t>
  </si>
  <si>
    <t>INE020B08AH8</t>
  </si>
  <si>
    <t>7.25% EXIM BANK NCD RED 01-02-2027**</t>
  </si>
  <si>
    <t>INE514E08FJ9</t>
  </si>
  <si>
    <t>7.13% NHPC STRPP B NCD 11-02-2027**</t>
  </si>
  <si>
    <t>INE848E07AZ0</t>
  </si>
  <si>
    <t>8.14% NUCLEAR POWER CORP NCD 25-03-2027**</t>
  </si>
  <si>
    <t>INE206D08279</t>
  </si>
  <si>
    <t>8.85% POWER GRID CORP NCD KRED 19-10-26**</t>
  </si>
  <si>
    <t>INE752E07KL3</t>
  </si>
  <si>
    <t>7.52% REC LTD NCD RED 07-11-26**</t>
  </si>
  <si>
    <t>INE020B08AA3</t>
  </si>
  <si>
    <t>9.25% POWER GRID CORP NCD  RED 09-03-27**</t>
  </si>
  <si>
    <t>INE752E07JN1</t>
  </si>
  <si>
    <t>7.5% NHPC NCD RED 07-10-2026**</t>
  </si>
  <si>
    <t>INE848E07AP1</t>
  </si>
  <si>
    <t>9% NTPC SRS XLII NCD RED 25-01-2027**</t>
  </si>
  <si>
    <t>INE733E07HC8</t>
  </si>
  <si>
    <t>6.09% HPCL NCD RED 26-02-2027**</t>
  </si>
  <si>
    <t>INE094A08101</t>
  </si>
  <si>
    <t>6.58% GUJARAT SDL RED 31-03-2027</t>
  </si>
  <si>
    <t>IN1520200347</t>
  </si>
  <si>
    <t>7.78% BIHAR SDL RED 01-03-2027</t>
  </si>
  <si>
    <t>IN1320160170</t>
  </si>
  <si>
    <t>7.86% KARNATAKA SDL RED 15-03-2027</t>
  </si>
  <si>
    <t>IN1920160117</t>
  </si>
  <si>
    <t>8.31% RAJASTHAN SDL RED 08-04-2027</t>
  </si>
  <si>
    <t>IN2920200036</t>
  </si>
  <si>
    <t>7.75% KARNATAKA SDL RED 01-03-2027</t>
  </si>
  <si>
    <t>IN1920160109</t>
  </si>
  <si>
    <t>7.92% WEST BENGAL SDL 15-03-2027</t>
  </si>
  <si>
    <t>IN3420160175</t>
  </si>
  <si>
    <t>7.78% WEST BENGAL SDL 01-03-2027</t>
  </si>
  <si>
    <t>IN3420160167</t>
  </si>
  <si>
    <t>7.61% TAMIL NADU SDL RED 15-02-2027</t>
  </si>
  <si>
    <t>IN3120160194</t>
  </si>
  <si>
    <t>7.74% TAMIL NADU SDL RED 01-03-2027</t>
  </si>
  <si>
    <t>IN3120161309</t>
  </si>
  <si>
    <t>7.64% HARYANA SDL RED 29-03-2027</t>
  </si>
  <si>
    <t>IN1620160292</t>
  </si>
  <si>
    <t>7.59% BIHAR SDL RED 15-02-2027</t>
  </si>
  <si>
    <t>IN1320160162</t>
  </si>
  <si>
    <t>7.62% UTTAR PRADESH SDL 15-02-2027</t>
  </si>
  <si>
    <t>IN3320160317</t>
  </si>
  <si>
    <t>7.85% TAMIL NADU SDL RED 15-03-2027</t>
  </si>
  <si>
    <t>IN3120161317</t>
  </si>
  <si>
    <t>7.59% Karnataka SDL RED 29-03-2027</t>
  </si>
  <si>
    <t>IN1920160125</t>
  </si>
  <si>
    <t>7.17% UTTAR PRADESH SDL 11-01-2027</t>
  </si>
  <si>
    <t>IN3320160291</t>
  </si>
  <si>
    <t>7.62% Tamil Nadu SDL RED 29-03-2027</t>
  </si>
  <si>
    <t>IN3120161424</t>
  </si>
  <si>
    <t>7.21% WEST BENGAL SDL 25-01-2027</t>
  </si>
  <si>
    <t>IN3420160142</t>
  </si>
  <si>
    <t>Edelweiss Nifty PSU Bond Plus SDL Apr2027 50 50 Index</t>
  </si>
  <si>
    <t>NY PSU BD PL SDL IDX Fund-2027</t>
  </si>
  <si>
    <t>Edelweiss NIFTY PSU Bond Plus SDL Apr 2027 50-50 Index Fund</t>
  </si>
  <si>
    <t>PORTFOLIO STATEMENT OF EDELWEISS MULTI ASSET ALLOCATION FUND AS ON DECEMBER 31, 2024</t>
  </si>
  <si>
    <t>(An open-ended scheme investing in Equity, Debt, Commodities and in units of REITs &amp; InvITs)</t>
  </si>
  <si>
    <t>(b) Exchange Traded Commodity Derivatives</t>
  </si>
  <si>
    <t>SILVER-05Mar2025-MCX</t>
  </si>
  <si>
    <t>SILVERMINI-28Feb2025-MCX1</t>
  </si>
  <si>
    <t>GOLDMINI-05Feb2025-MCX</t>
  </si>
  <si>
    <t>GOLD-04Apr2025-MCX</t>
  </si>
  <si>
    <t>GOLD-05Feb2025-MCX</t>
  </si>
  <si>
    <t>GOLDMINI-03Jan2025-MCX</t>
  </si>
  <si>
    <t>8.3333%HDB FIN SR 213 A1 NCD 06-08-27**</t>
  </si>
  <si>
    <t>INE756I07FA8</t>
  </si>
  <si>
    <t>7.62% NABARD NCD SR 24H RED 10-05-2029**</t>
  </si>
  <si>
    <t>INE261F08EH1</t>
  </si>
  <si>
    <t>7.75% TATA CAP HSG FIN SR A 18-05-2027**</t>
  </si>
  <si>
    <t>INE033L07HQ8</t>
  </si>
  <si>
    <t>6.80% AXIS FIN LTD NCD R 18-11-26**</t>
  </si>
  <si>
    <t>INE891K07721</t>
  </si>
  <si>
    <t>8.0359% KOTAK MAH INVEST NCD R 06-10-26**</t>
  </si>
  <si>
    <t>INE975F07IM9</t>
  </si>
  <si>
    <t>7.59% SIDBI NCD SR IX RED 10-02-2026**</t>
  </si>
  <si>
    <t>INE556F08KG3</t>
  </si>
  <si>
    <t>7.50% NABARD NCD SR 24A RED 31-08-2026**</t>
  </si>
  <si>
    <t>INE261F08EA6</t>
  </si>
  <si>
    <t>7.865% LIC HSG FIN LT TR443 NCD 20-08-26**</t>
  </si>
  <si>
    <t>INE115A07QT1</t>
  </si>
  <si>
    <t>7.8445% TATA CAP HSG FIN SR A 18-09-2026**</t>
  </si>
  <si>
    <t>INE033L07IC6</t>
  </si>
  <si>
    <t>8% ADITYA BIRLA FIN SR I RED 09-10-2026**</t>
  </si>
  <si>
    <t>INE860H07IQ0</t>
  </si>
  <si>
    <t>7.90% BAJAJ FIN LTD NCD RED 17-11-2025**</t>
  </si>
  <si>
    <t>INE296A07SF4</t>
  </si>
  <si>
    <t>6.35% HDB FIN A1 FX 169 RED 11-09-26**</t>
  </si>
  <si>
    <t>INE756I07DX5</t>
  </si>
  <si>
    <t>a) Silver</t>
  </si>
  <si>
    <t>Edelweiss Multi Asset Allocation Fund</t>
  </si>
  <si>
    <t>Multi Asset Allocation Fund</t>
  </si>
  <si>
    <t>PORTFOLIO STATEMENT OF EDELWEISS NIFTY NEXT 50 INDEX FUND AS ON DECEMBER 31, 2024</t>
  </si>
  <si>
    <t>(An Open-ended Equity Scheme replicating Nifty Next 50 Index)</t>
  </si>
  <si>
    <t>Edelweiss NIFTY Next 50 Index Fund</t>
  </si>
  <si>
    <t>Nifty Next 50 Index</t>
  </si>
  <si>
    <t>PORTFOLIO STATEMENT OF EDELWEISS NIFTY SMALLCAP 250 INDEX FUND AS ON DECEMBER 31, 2024</t>
  </si>
  <si>
    <t>(An Open-ended Equity Scheme replicating Nifty Smallcap 250 Index)</t>
  </si>
  <si>
    <t>Kalpataru Projects International Ltd.</t>
  </si>
  <si>
    <t>INE220B01022</t>
  </si>
  <si>
    <t>Five Star Business Finance Ltd.</t>
  </si>
  <si>
    <t>INE128S01021</t>
  </si>
  <si>
    <t>Himadri Speciality Chemical Ltd.</t>
  </si>
  <si>
    <t>INE019C01026</t>
  </si>
  <si>
    <t>Aditya Birla Real Estate Ltd.</t>
  </si>
  <si>
    <t>INE055A01016</t>
  </si>
  <si>
    <t>Paper, Forest &amp; Jute Products</t>
  </si>
  <si>
    <t>Elgi Equipments Ltd.</t>
  </si>
  <si>
    <t>INE285A01027</t>
  </si>
  <si>
    <t>Inox Wind Ltd.</t>
  </si>
  <si>
    <t>INE066P01011</t>
  </si>
  <si>
    <t>PNB Housing Finance Ltd.</t>
  </si>
  <si>
    <t>INE572E01012</t>
  </si>
  <si>
    <t>REDINGTON LIMITED</t>
  </si>
  <si>
    <t>INE891D01026</t>
  </si>
  <si>
    <t>Sonata Software Ltd.</t>
  </si>
  <si>
    <t>INE269A01021</t>
  </si>
  <si>
    <t>Anant Raj Ltd.</t>
  </si>
  <si>
    <t>INE242C01024</t>
  </si>
  <si>
    <t>Affle (India) Ltd.</t>
  </si>
  <si>
    <t>INE00WC01027</t>
  </si>
  <si>
    <t>Zee Entertainment Enterprises Ltd.</t>
  </si>
  <si>
    <t>INE256A01028</t>
  </si>
  <si>
    <t>Welspun Corp Ltd.</t>
  </si>
  <si>
    <t>INE191B01025</t>
  </si>
  <si>
    <t>Gujarat State Petronet Ltd.</t>
  </si>
  <si>
    <t>INE246F01010</t>
  </si>
  <si>
    <t>Sammaan Capital Ltd.</t>
  </si>
  <si>
    <t>INE148I01020</t>
  </si>
  <si>
    <t>Aegis Logistics Ltd.</t>
  </si>
  <si>
    <t>INE208C01025</t>
  </si>
  <si>
    <t>Swan Energy Ltd.</t>
  </si>
  <si>
    <t>INE665A01038</t>
  </si>
  <si>
    <t>National Buildings Construction Corporation Ltd.</t>
  </si>
  <si>
    <t>INE095N01031</t>
  </si>
  <si>
    <t>Aavas Financiers Ltd.</t>
  </si>
  <si>
    <t>INE216P01012</t>
  </si>
  <si>
    <t>IIFL Finance Ltd.</t>
  </si>
  <si>
    <t>INE530B01024</t>
  </si>
  <si>
    <t>The Great Eastern Shipping Company Ltd.</t>
  </si>
  <si>
    <t>INE017A01032</t>
  </si>
  <si>
    <t>RBL Bank Ltd.</t>
  </si>
  <si>
    <t>INE976G01028</t>
  </si>
  <si>
    <t>Ramkrishna Forgings Ltd.</t>
  </si>
  <si>
    <t>INE399G01023</t>
  </si>
  <si>
    <t>EID Parry India Ltd.</t>
  </si>
  <si>
    <t>INE126A01031</t>
  </si>
  <si>
    <t>EIH Ltd.</t>
  </si>
  <si>
    <t>INE230A01023</t>
  </si>
  <si>
    <t>Finolex Cables Ltd.</t>
  </si>
  <si>
    <t>INE235A01022</t>
  </si>
  <si>
    <t>Bata India Ltd.</t>
  </si>
  <si>
    <t>INE176A01028</t>
  </si>
  <si>
    <t>Narayana Hrudayalaya ltd.</t>
  </si>
  <si>
    <t>INE410P01011</t>
  </si>
  <si>
    <t>Intellect Design Arena Ltd.</t>
  </si>
  <si>
    <t>INE306R01017</t>
  </si>
  <si>
    <t>Kirloskar Oil Engines Ltd.</t>
  </si>
  <si>
    <t>INE146L01010</t>
  </si>
  <si>
    <t>Jaiprakash Power Ventures Ltd.</t>
  </si>
  <si>
    <t>INE351F01018</t>
  </si>
  <si>
    <t>Asahi India Glass Ltd.</t>
  </si>
  <si>
    <t>INE439A01020</t>
  </si>
  <si>
    <t>Jubilant Pharmova Ltd.</t>
  </si>
  <si>
    <t>INE700A01033</t>
  </si>
  <si>
    <t>Deepak Fertilizers &amp; Petrochem Corp Ltd.</t>
  </si>
  <si>
    <t>INE501A01019</t>
  </si>
  <si>
    <t>Pfizer Ltd.</t>
  </si>
  <si>
    <t>INE182A01018</t>
  </si>
  <si>
    <t>PCBL Ltd.</t>
  </si>
  <si>
    <t>INE602A01031</t>
  </si>
  <si>
    <t>Techno Electric &amp; Engineering Co. Ltd.</t>
  </si>
  <si>
    <t>INE285K01026</t>
  </si>
  <si>
    <t>BEML Ltd.</t>
  </si>
  <si>
    <t>INE258A01016</t>
  </si>
  <si>
    <t>Sapphire Foods India Ltd.</t>
  </si>
  <si>
    <t>INE806T01020</t>
  </si>
  <si>
    <t>V-Guard Industries Ltd.</t>
  </si>
  <si>
    <t>INE951I01027</t>
  </si>
  <si>
    <t>Lemon Tree Hotels Ltd.</t>
  </si>
  <si>
    <t>INE970X01018</t>
  </si>
  <si>
    <t>Rainbow Children's Medicare Ltd.</t>
  </si>
  <si>
    <t>INE961O01016</t>
  </si>
  <si>
    <t>Devyani International Ltd.</t>
  </si>
  <si>
    <t>INE872J01023</t>
  </si>
  <si>
    <t>Equitas Small Finance Bank Ltd.</t>
  </si>
  <si>
    <t>INE063P01018</t>
  </si>
  <si>
    <t>Finolex Industries Ltd.</t>
  </si>
  <si>
    <t>INE183A01024</t>
  </si>
  <si>
    <t>Eris Lifesciences Ltd.</t>
  </si>
  <si>
    <t>INE406M01024</t>
  </si>
  <si>
    <t>Ircon International Ltd.</t>
  </si>
  <si>
    <t>INE962Y01021</t>
  </si>
  <si>
    <t>HBL Engineering Ltd.</t>
  </si>
  <si>
    <t>INE292B01021</t>
  </si>
  <si>
    <t>PTC Industries Ltd.</t>
  </si>
  <si>
    <t>INE596F01018</t>
  </si>
  <si>
    <t>CEAT Ltd.</t>
  </si>
  <si>
    <t>INE482A01020</t>
  </si>
  <si>
    <t>Jupiter Wagons Ltd.</t>
  </si>
  <si>
    <t>INE209L01016</t>
  </si>
  <si>
    <t>Jindal Saw Ltd.</t>
  </si>
  <si>
    <t>INE324A01032</t>
  </si>
  <si>
    <t>Usha Martin Ltd.</t>
  </si>
  <si>
    <t>INE228A01035</t>
  </si>
  <si>
    <t>Sobha Ltd.</t>
  </si>
  <si>
    <t>INE671H01015</t>
  </si>
  <si>
    <t>Ujjivan Small Finance Bank Ltd.</t>
  </si>
  <si>
    <t>INE551W01018</t>
  </si>
  <si>
    <t>Balrampur Chini Mills Ltd.</t>
  </si>
  <si>
    <t>INE119A01028</t>
  </si>
  <si>
    <t>CIE Automotive India Ltd.</t>
  </si>
  <si>
    <t>INE536H01010</t>
  </si>
  <si>
    <t>Happiest Minds Technologies Ltd.</t>
  </si>
  <si>
    <t>INE419U01012</t>
  </si>
  <si>
    <t>Olectra Greentech Ltd.</t>
  </si>
  <si>
    <t>INE260D01016</t>
  </si>
  <si>
    <t>Sterling &amp; Wilson Renewable Energy Ltd.</t>
  </si>
  <si>
    <t>INE00M201021</t>
  </si>
  <si>
    <t>Aptus Value Housing Finance India Ltd.</t>
  </si>
  <si>
    <t>INE852O01025</t>
  </si>
  <si>
    <t>Raymond Ltd.</t>
  </si>
  <si>
    <t>INE301A01014</t>
  </si>
  <si>
    <t>Elecon Engineering Company Ltd.</t>
  </si>
  <si>
    <t>INE205B01031</t>
  </si>
  <si>
    <t>Sanofi India Ltd.</t>
  </si>
  <si>
    <t>INE058A01010</t>
  </si>
  <si>
    <t>Jyothy Labs Ltd.</t>
  </si>
  <si>
    <t>INE668F01031</t>
  </si>
  <si>
    <t>Signatureglobal (India) Ltd.</t>
  </si>
  <si>
    <t>INE903U01023</t>
  </si>
  <si>
    <t>Kansai Nerolac Paints Ltd.</t>
  </si>
  <si>
    <t>INE531A01024</t>
  </si>
  <si>
    <t>JK Tyre &amp; Industries Ltd.</t>
  </si>
  <si>
    <t>INE573A01042</t>
  </si>
  <si>
    <t>JM Financial Ltd.</t>
  </si>
  <si>
    <t>INE780C01023</t>
  </si>
  <si>
    <t>Vardhman Textiles Ltd.</t>
  </si>
  <si>
    <t>INE825A01020</t>
  </si>
  <si>
    <t>Shyam Metalics And Energy Ltd.</t>
  </si>
  <si>
    <t>INE810G01011</t>
  </si>
  <si>
    <t>Engineers India Ltd.</t>
  </si>
  <si>
    <t>INE510A01028</t>
  </si>
  <si>
    <t>NMDC Steel Ltd.</t>
  </si>
  <si>
    <t>INE0NNS01018</t>
  </si>
  <si>
    <t>Gujarat Pipavav Port Ltd.</t>
  </si>
  <si>
    <t>INE517F01014</t>
  </si>
  <si>
    <t>Mastek Ltd.</t>
  </si>
  <si>
    <t>INE759A01021</t>
  </si>
  <si>
    <t>Godawari Power And Ispat Ltd.</t>
  </si>
  <si>
    <t>INE177H01039</t>
  </si>
  <si>
    <t>Welspun Living Ltd.</t>
  </si>
  <si>
    <t>INE192B01031</t>
  </si>
  <si>
    <t>Tanla Platforms Ltd.</t>
  </si>
  <si>
    <t>INE483C01032</t>
  </si>
  <si>
    <t>Network18 Media &amp; Investments Ltd.</t>
  </si>
  <si>
    <t>INE870H01013</t>
  </si>
  <si>
    <t>Capri Global Capital Ltd.</t>
  </si>
  <si>
    <t>INE180C01042</t>
  </si>
  <si>
    <t>R R Kabel Ltd.</t>
  </si>
  <si>
    <t>INE777K01022</t>
  </si>
  <si>
    <t>Vinati Organics Ltd.</t>
  </si>
  <si>
    <t>INE410B01037</t>
  </si>
  <si>
    <t>Astrazeneca Pharma India Ltd.</t>
  </si>
  <si>
    <t>INE203A01020</t>
  </si>
  <si>
    <t>The Jammu &amp; Kashmir Bank Ltd.</t>
  </si>
  <si>
    <t>INE168A01041</t>
  </si>
  <si>
    <t>Gujarat State Fertilizers &amp; Chem Ltd.</t>
  </si>
  <si>
    <t>INE026A01025</t>
  </si>
  <si>
    <t>HEG Ltd.</t>
  </si>
  <si>
    <t>INE545A01024</t>
  </si>
  <si>
    <t>Quess Corp Ltd.</t>
  </si>
  <si>
    <t>INE615P01015</t>
  </si>
  <si>
    <t>Blue Dart Express Ltd.</t>
  </si>
  <si>
    <t>INE233B01017</t>
  </si>
  <si>
    <t>Trident Ltd.</t>
  </si>
  <si>
    <t>INE064C01022</t>
  </si>
  <si>
    <t>KSB Ltd.</t>
  </si>
  <si>
    <t>INE999A01023</t>
  </si>
  <si>
    <t>IFCI Ltd.</t>
  </si>
  <si>
    <t>INE039A01010</t>
  </si>
  <si>
    <t>RITES LTD.</t>
  </si>
  <si>
    <t>INE320J01015</t>
  </si>
  <si>
    <t>Triveni Engineering &amp; Industries Ltd.</t>
  </si>
  <si>
    <t>INE256C01024</t>
  </si>
  <si>
    <t>Archean Chemical Industries Ltd.</t>
  </si>
  <si>
    <t>INE128X01021</t>
  </si>
  <si>
    <t>Valor Estate Ltd.</t>
  </si>
  <si>
    <t>INE879I01012</t>
  </si>
  <si>
    <t>Tata Teleservices (Maharashtra) Ltd.</t>
  </si>
  <si>
    <t>INE517B01013</t>
  </si>
  <si>
    <t>Graphite India Ltd.</t>
  </si>
  <si>
    <t>INE371A01025</t>
  </si>
  <si>
    <t>PNC Infratech Ltd.</t>
  </si>
  <si>
    <t>INE195J01029</t>
  </si>
  <si>
    <t>ITI Ltd.</t>
  </si>
  <si>
    <t>INE248A01017</t>
  </si>
  <si>
    <t>Bombay Burmah Trading Corporation Ltd.</t>
  </si>
  <si>
    <t>INE050A01025</t>
  </si>
  <si>
    <t>G R Infraprojects Ltd.</t>
  </si>
  <si>
    <t>INE201P01022</t>
  </si>
  <si>
    <t>Chemplast Sanmar Ltd.</t>
  </si>
  <si>
    <t>INE488A01050</t>
  </si>
  <si>
    <t>Syrma Sgs Technology Ltd.</t>
  </si>
  <si>
    <t>INE0DYJ01015</t>
  </si>
  <si>
    <t>Shipping Corporation Of India Ltd.</t>
  </si>
  <si>
    <t>INE109A01011</t>
  </si>
  <si>
    <t>RailTel Corporation of India Ltd.</t>
  </si>
  <si>
    <t>INE0DD101019</t>
  </si>
  <si>
    <t>Saregama India Ltd.</t>
  </si>
  <si>
    <t>INE979A01025</t>
  </si>
  <si>
    <t>Nuvoco Vistas Corporation Ltd.</t>
  </si>
  <si>
    <t>INE118D01016</t>
  </si>
  <si>
    <t>Honasa Consumer Ltd.</t>
  </si>
  <si>
    <t>INE0J5401028</t>
  </si>
  <si>
    <t>Mahindra Lifespace Developers Ltd.</t>
  </si>
  <si>
    <t>INE813A01018</t>
  </si>
  <si>
    <t>Latent View Analytics Ltd.</t>
  </si>
  <si>
    <t>INE0I7C01011</t>
  </si>
  <si>
    <t>Fine Organic Industries Ltd.</t>
  </si>
  <si>
    <t>INE686Y01026</t>
  </si>
  <si>
    <t>Central Bank of India</t>
  </si>
  <si>
    <t>INE483A01010</t>
  </si>
  <si>
    <t>VIP Industries Ltd.</t>
  </si>
  <si>
    <t>INE054A01027</t>
  </si>
  <si>
    <t>Shree Renuka Sugars Ltd.</t>
  </si>
  <si>
    <t>INE087H01022</t>
  </si>
  <si>
    <t>Rajesh Exports Ltd.</t>
  </si>
  <si>
    <t>INE343B01030</t>
  </si>
  <si>
    <t>Jbm Auto Ltd.</t>
  </si>
  <si>
    <t>INE927D01044</t>
  </si>
  <si>
    <t>SBFC Finance Ltd.</t>
  </si>
  <si>
    <t>INE423Y01016</t>
  </si>
  <si>
    <t>Chennai Petroleum Corporation Ltd.</t>
  </si>
  <si>
    <t>INE178A01016</t>
  </si>
  <si>
    <t>Maharashtra Seamless Ltd.</t>
  </si>
  <si>
    <t>INE271B01025</t>
  </si>
  <si>
    <t>Godrej Agrovet Ltd.</t>
  </si>
  <si>
    <t>INE850D01014</t>
  </si>
  <si>
    <t>Easy Trip Planners Ltd.</t>
  </si>
  <si>
    <t>INE07O001026</t>
  </si>
  <si>
    <t>Avanti Feeds Ltd.</t>
  </si>
  <si>
    <t>INE871C01038</t>
  </si>
  <si>
    <t>Gujarat Mineral Development Corporation Ltd.</t>
  </si>
  <si>
    <t>INE131A01031</t>
  </si>
  <si>
    <t>Alok Industries Ltd.</t>
  </si>
  <si>
    <t>INE270A01029</t>
  </si>
  <si>
    <t>Campus Activewear Ltd.</t>
  </si>
  <si>
    <t>INE278Y01022</t>
  </si>
  <si>
    <t>TVS Supply Chain Solutions Ltd.</t>
  </si>
  <si>
    <t>INE395N01027</t>
  </si>
  <si>
    <t>Alkyl Amines Chemicals Ltd.</t>
  </si>
  <si>
    <t>INE150B01039</t>
  </si>
  <si>
    <t>UCO Bank</t>
  </si>
  <si>
    <t>INE691A01018</t>
  </si>
  <si>
    <t>Rashtriya Chemicals and Fertilizers Ltd.</t>
  </si>
  <si>
    <t>INE027A01015</t>
  </si>
  <si>
    <t>Varroc Engineering Ltd.</t>
  </si>
  <si>
    <t>INE665L01035</t>
  </si>
  <si>
    <t>C.E. Info Systems Ltd.</t>
  </si>
  <si>
    <t>INE0BV301023</t>
  </si>
  <si>
    <t>Route Mobile Ltd.</t>
  </si>
  <si>
    <t>INE450U01017</t>
  </si>
  <si>
    <t>RattanIndia Enterprises Ltd.</t>
  </si>
  <si>
    <t>INE834M01019</t>
  </si>
  <si>
    <t>Just Dial Ltd.</t>
  </si>
  <si>
    <t>INE599M01018</t>
  </si>
  <si>
    <t>Sun Pharma Advanced Research Co. Ltd.</t>
  </si>
  <si>
    <t>INE232I01014</t>
  </si>
  <si>
    <t>Balaji Amines Ltd.</t>
  </si>
  <si>
    <t>INE050E01027</t>
  </si>
  <si>
    <t>Gujarat Ambuja Exports Ltd.</t>
  </si>
  <si>
    <t>INE036B01030</t>
  </si>
  <si>
    <t>MMTC Ltd.</t>
  </si>
  <si>
    <t>INE123F01029</t>
  </si>
  <si>
    <t>Edelweiss NIFTY Smallcap 250 Index Fund</t>
  </si>
  <si>
    <t>PORTFOLIO STATEMENT OF EDELWEISS GOLD ETF FUND AS ON DECEMBER 31, 2024</t>
  </si>
  <si>
    <t>((An open ended exchange traded fund replicating/tracking domestic prices of Gold))</t>
  </si>
  <si>
    <t xml:space="preserve">a) Gold </t>
  </si>
  <si>
    <t>Gold</t>
  </si>
  <si>
    <t>IDIA00500001</t>
  </si>
  <si>
    <t>Edelweiss Gold ETF</t>
  </si>
  <si>
    <t>PORTFOLIO STATEMENT OF EDELWEISS  LIQUID FUND AS ON DECEMBER 31, 2024</t>
  </si>
  <si>
    <t>(An open-ended liquid scheme)</t>
  </si>
  <si>
    <t>182 DAYS TBILL RED 09-01-2025</t>
  </si>
  <si>
    <t>IN002024Y159</t>
  </si>
  <si>
    <t>182 DAYS TBILL RED 20-02-2025</t>
  </si>
  <si>
    <t>IN002024Y217</t>
  </si>
  <si>
    <t>91 DAYS TBILL RED 16-01-2025</t>
  </si>
  <si>
    <t>IN002024X284</t>
  </si>
  <si>
    <t>91 DAYS TBILL RED 30-01-2025</t>
  </si>
  <si>
    <t>IN002024X300</t>
  </si>
  <si>
    <t>182 DAYS TBILL RED 06-02-2025</t>
  </si>
  <si>
    <t>IN002024Y191</t>
  </si>
  <si>
    <t>364 DAYS TBILL RED 06-03-2025</t>
  </si>
  <si>
    <t>IN002023Z521</t>
  </si>
  <si>
    <t>91 DAYS TBILL RED 23-01-2025</t>
  </si>
  <si>
    <t>IN002024X292</t>
  </si>
  <si>
    <t>182 DAYS TBILL RED 30-01-2025</t>
  </si>
  <si>
    <t>IN002024Y183</t>
  </si>
  <si>
    <t>HDFC BANK CD RED 30-01-2025#**</t>
  </si>
  <si>
    <t>INE040A16FP3</t>
  </si>
  <si>
    <t>HDFC BANK CD RED 24-03-2025#**</t>
  </si>
  <si>
    <t>INE040A16GC9</t>
  </si>
  <si>
    <t>CANARA BANK CD RED 17-01-2025#**</t>
  </si>
  <si>
    <t>INE476A16XJ5</t>
  </si>
  <si>
    <t>PUNJAB NATIONAL BANK CD RED 13-01-2025#**</t>
  </si>
  <si>
    <t>INE160A16QF7</t>
  </si>
  <si>
    <t>PUNJAB NATIONAL BANK CD RED 31-01-2025#</t>
  </si>
  <si>
    <t>INE160A16OH8</t>
  </si>
  <si>
    <t>BANK OF BARODA CD RED 07-03-2025#**</t>
  </si>
  <si>
    <t>INE028A16GY8</t>
  </si>
  <si>
    <t>PUNJAB NATIONAL BK CD 13-03-25#**</t>
  </si>
  <si>
    <t>INE160A16QO9</t>
  </si>
  <si>
    <t>AXIS BANK LTD CD RED 24-03-2025#**</t>
  </si>
  <si>
    <t>INE238AD6AD1</t>
  </si>
  <si>
    <t>BANK OF BARODA CD RED 25-02-2025#**</t>
  </si>
  <si>
    <t>INE028A16EZ0</t>
  </si>
  <si>
    <t>CANARA BANK CD RED 07-03-2025#**</t>
  </si>
  <si>
    <t>INE476A16ZC5</t>
  </si>
  <si>
    <t>KOTAK MAHINDRA BANK CD RED 16-01-2025#**</t>
  </si>
  <si>
    <t>INE237A165V4</t>
  </si>
  <si>
    <t>CANARA BANK CD RED 16-01-2025#</t>
  </si>
  <si>
    <t>INE476A16XI7</t>
  </si>
  <si>
    <t>CANARA BANK CD RED 22-01-2025#**</t>
  </si>
  <si>
    <t>INE476A16XK3</t>
  </si>
  <si>
    <t>AXIS BANK LTD CD RED 30-01-2025#</t>
  </si>
  <si>
    <t>INE238AD6645</t>
  </si>
  <si>
    <t>CANARA BANK CD RED 03-02-2025#**</t>
  </si>
  <si>
    <t>INE476A16YV8</t>
  </si>
  <si>
    <t>DBS BANK IND LTD. CD RED 19-03-2025#**</t>
  </si>
  <si>
    <t>INE01GA16236</t>
  </si>
  <si>
    <t>BANK OF BARODA CD RED 20-02-2025#**</t>
  </si>
  <si>
    <t>INE028A16EX5</t>
  </si>
  <si>
    <t>ULTRATECH CEMENT CP RED 15-01-2025**</t>
  </si>
  <si>
    <t>INE481G14ET6</t>
  </si>
  <si>
    <t>RELIANCE RETAIL VENTURES CP R 07-03-25**</t>
  </si>
  <si>
    <t>INE929O14CW6</t>
  </si>
  <si>
    <t>CHOLAMANDALAM INV &amp; FI CP RED 10-01-2025**</t>
  </si>
  <si>
    <t>INE121A14WL0</t>
  </si>
  <si>
    <t>EXIM BANK CP RED 13-01-2025**</t>
  </si>
  <si>
    <t>INE514E14SG6</t>
  </si>
  <si>
    <t>ADITYA BIRLA HSG FIN CP 17-01-25**</t>
  </si>
  <si>
    <t>INE831R14EH4</t>
  </si>
  <si>
    <t>RELIANCE IND CP RED 03-02-2025</t>
  </si>
  <si>
    <t>INE002A14KW4</t>
  </si>
  <si>
    <t>LARSEN &amp; TOUBRO LTD CP RED 06-02-2025**</t>
  </si>
  <si>
    <t>INE018A14LF3</t>
  </si>
  <si>
    <t>TATA CAPITAL HSNG FI CP 07-02-25**</t>
  </si>
  <si>
    <t>INE033L14NM1</t>
  </si>
  <si>
    <t>ADITYA BIRLA FIN LTD CP 07-02-25**</t>
  </si>
  <si>
    <t>INE860H144F9</t>
  </si>
  <si>
    <t>LARSEN &amp; TOUBRO LTD CP RED 14-02-2025**</t>
  </si>
  <si>
    <t>INE018A14LG1</t>
  </si>
  <si>
    <t>RELIANCE RETAIL VENTURES CP RED 18-02-25**</t>
  </si>
  <si>
    <t>INE929O14CT2</t>
  </si>
  <si>
    <t>SIDBI CP RED 06-03-2025**</t>
  </si>
  <si>
    <t>INE556F14KQ0</t>
  </si>
  <si>
    <t>NABARD CP RED 06-03-2025**</t>
  </si>
  <si>
    <t>INE261F14MM2</t>
  </si>
  <si>
    <t>LARSEN &amp; TOUBRO LTD CP RED 10-03-2025**</t>
  </si>
  <si>
    <t>INE018A14LH9</t>
  </si>
  <si>
    <t>NETWORK 18 MED&amp;INV CP RED 11-03-2025**</t>
  </si>
  <si>
    <t>INE870H14UD8</t>
  </si>
  <si>
    <t>HDFC SECURITIES LTD. CP RED 18-03-2025**</t>
  </si>
  <si>
    <t>INE700G14MT2</t>
  </si>
  <si>
    <t>KOTAK SECURITIES LTD CP RED 18-03-2025**</t>
  </si>
  <si>
    <t>INE028E14PX8</t>
  </si>
  <si>
    <t>MOTILAL OSWAL FIN SER CP RED 24-03-2025**</t>
  </si>
  <si>
    <t>INE338I14IZ2</t>
  </si>
  <si>
    <t>GODREJ INDUSTRIES LTD CP RED 20-02-2025**</t>
  </si>
  <si>
    <t>INE233A14V82</t>
  </si>
  <si>
    <t>GODREJ INDUSTRIES LTD CP RED 27-02-2025**</t>
  </si>
  <si>
    <t>INE233A14W32</t>
  </si>
  <si>
    <t>BOBCARD LTD. CP RED 27-02-2025**</t>
  </si>
  <si>
    <t>INE027214738</t>
  </si>
  <si>
    <t>CHOLAMANDALAM INV &amp; FI CP RED 17-01-2025**</t>
  </si>
  <si>
    <t>INE121A14WF2</t>
  </si>
  <si>
    <t>ICICI SECURITIES CP RED 05-02-25**</t>
  </si>
  <si>
    <t>INE763G14VZ8</t>
  </si>
  <si>
    <t>L&amp;T FINANCE LTD CP RED 13-02-25**</t>
  </si>
  <si>
    <t>INE498L14CV0</t>
  </si>
  <si>
    <t>AXIS SECURITIES LTD. CP RED 21-02-2025**</t>
  </si>
  <si>
    <t>INE110O14EI8</t>
  </si>
  <si>
    <t>TATA CAPITAL LTD CP RED 24-02-2025**</t>
  </si>
  <si>
    <t>INE976I14PE9</t>
  </si>
  <si>
    <t>HERO FINCORP LTD CP RED 03-03-2025**</t>
  </si>
  <si>
    <t>INE957N14HY4</t>
  </si>
  <si>
    <t>ICICI SECURITIES CP RED 05-03-2025**</t>
  </si>
  <si>
    <t>INE763G14WG6</t>
  </si>
  <si>
    <t>GODREJ CONSUMER PDT CP RED 10-03-2025**</t>
  </si>
  <si>
    <t>INE102D14AL0</t>
  </si>
  <si>
    <t>GODREJ INDUSTRIES CP 21-03-2025**</t>
  </si>
  <si>
    <t>INE233A14X56</t>
  </si>
  <si>
    <t>ICICI SECURITIES CP RED 19-03-2025**</t>
  </si>
  <si>
    <t>INE763G14UC9</t>
  </si>
  <si>
    <t>BOBCARD LTD. CP RED 30-01-2025**</t>
  </si>
  <si>
    <t>INE027214712</t>
  </si>
  <si>
    <t>CHOLAMANDALAM INV &amp; FI CP RED 29-01-2025**</t>
  </si>
  <si>
    <t>INE121A14WX5</t>
  </si>
  <si>
    <t>ICICI SECURITIES CP RED 30-01-25**</t>
  </si>
  <si>
    <t>INE763G14SN0</t>
  </si>
  <si>
    <t>Regular Plan Annual IDCW</t>
  </si>
  <si>
    <t>Regular Plan Daily IDCW</t>
  </si>
  <si>
    <t>Regular Plan Growth</t>
  </si>
  <si>
    <t>Retail Annual IDCW Option</t>
  </si>
  <si>
    <t>Retail Bonus Option</t>
  </si>
  <si>
    <t>Retail Daily IDCW Option</t>
  </si>
  <si>
    <t>Retail Fortnightly IDCW Option</t>
  </si>
  <si>
    <t>Retail Growth Option</t>
  </si>
  <si>
    <t>Retail IDCW Option</t>
  </si>
  <si>
    <t>Retail Monthly IDCW Option</t>
  </si>
  <si>
    <t>Retail Weekly IDCW Option</t>
  </si>
  <si>
    <t>Retail Plan Daily IDCW</t>
  </si>
  <si>
    <t>Retail Plan Monthly IDCW</t>
  </si>
  <si>
    <t>Retail Plan Weekly IDCW</t>
  </si>
  <si>
    <t>Edelweiss Liquid Fund</t>
  </si>
  <si>
    <t>Liquid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</si>
</sst>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#,###,##0"/>
    <numFmt numFmtId="165" formatCode="#,##0.00_);\(##,##0\)"/>
    <numFmt numFmtId="166" formatCode="#,##0.00_);\(##,##0.00\)"/>
    <numFmt numFmtId="167" formatCode="0.00%_);\(0.00%\)"/>
    <numFmt numFmtId="168" formatCode="mmmm\ dd\,\ yyyy"/>
    <numFmt numFmtId="169" formatCode="#,##0.000000"/>
    <numFmt numFmtId="170" formatCode="#,##0.0000"/>
  </numFmts>
  <fonts count="6" x14ac:knownFonts="1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9"/>
      <color theme="1" tint="4.9989318521683403E-2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4" fillId="0" borderId="0"/>
    <xf numFmtId="9" fontId="5" fillId="0" borderId="0"/>
  </cellStyleXfs>
  <cellXfs count="81">
    <xf numFmtId="0" fontId="0" fillId="0" borderId="0" xfId="0"/>
    <xf numFmtId="0" fontId="3" fillId="0" borderId="0" xfId="0" applyFont="1"/>
    <xf numFmtId="10" fontId="0" fillId="0" borderId="0" xfId="0" applyNumberFormat="1"/>
    <xf numFmtId="0" fontId="0" fillId="0" borderId="0" xfId="0" applyAlignment="1">
      <alignment horizontal="right"/>
    </xf>
    <xf numFmtId="0" fontId="2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/>
    </xf>
    <xf numFmtId="0" fontId="0" fillId="0" borderId="3" xfId="0" applyBorder="1"/>
    <xf numFmtId="165" fontId="0" fillId="0" borderId="3" xfId="0" applyNumberFormat="1" applyBorder="1"/>
    <xf numFmtId="166" fontId="0" fillId="0" borderId="3" xfId="0" applyNumberFormat="1" applyBorder="1"/>
    <xf numFmtId="167" fontId="0" fillId="0" borderId="3" xfId="0" applyNumberFormat="1" applyBorder="1"/>
    <xf numFmtId="10" fontId="0" fillId="0" borderId="3" xfId="0" applyNumberFormat="1" applyBorder="1"/>
    <xf numFmtId="0" fontId="0" fillId="0" borderId="4" xfId="0" applyBorder="1"/>
    <xf numFmtId="164" fontId="0" fillId="0" borderId="4" xfId="0" applyNumberFormat="1" applyBorder="1"/>
    <xf numFmtId="4" fontId="0" fillId="0" borderId="4" xfId="0" applyNumberFormat="1" applyBorder="1"/>
    <xf numFmtId="10" fontId="0" fillId="0" borderId="4" xfId="0" applyNumberFormat="1" applyBorder="1"/>
    <xf numFmtId="0" fontId="3" fillId="0" borderId="4" xfId="0" applyFont="1" applyBorder="1"/>
    <xf numFmtId="164" fontId="3" fillId="0" borderId="4" xfId="0" applyNumberFormat="1" applyFont="1" applyBorder="1"/>
    <xf numFmtId="4" fontId="3" fillId="0" borderId="5" xfId="0" applyNumberFormat="1" applyFont="1" applyBorder="1"/>
    <xf numFmtId="10" fontId="3" fillId="0" borderId="5" xfId="0" applyNumberFormat="1" applyFont="1" applyBorder="1"/>
    <xf numFmtId="10" fontId="3" fillId="0" borderId="4" xfId="0" applyNumberFormat="1" applyFont="1" applyBorder="1"/>
    <xf numFmtId="4" fontId="0" fillId="0" borderId="5" xfId="0" applyNumberFormat="1" applyBorder="1" applyAlignment="1">
      <alignment horizontal="right"/>
    </xf>
    <xf numFmtId="10" fontId="0" fillId="0" borderId="5" xfId="0" applyNumberFormat="1" applyBorder="1" applyAlignment="1">
      <alignment horizontal="right"/>
    </xf>
    <xf numFmtId="0" fontId="3" fillId="0" borderId="5" xfId="0" applyFont="1" applyBorder="1"/>
    <xf numFmtId="164" fontId="3" fillId="0" borderId="5" xfId="0" applyNumberFormat="1" applyFont="1" applyBorder="1"/>
    <xf numFmtId="167" fontId="0" fillId="0" borderId="4" xfId="0" applyNumberFormat="1" applyBorder="1"/>
    <xf numFmtId="0" fontId="3" fillId="0" borderId="6" xfId="0" applyFont="1" applyBorder="1"/>
    <xf numFmtId="164" fontId="3" fillId="0" borderId="6" xfId="0" applyNumberFormat="1" applyFont="1" applyBorder="1"/>
    <xf numFmtId="4" fontId="3" fillId="0" borderId="6" xfId="0" applyNumberFormat="1" applyFont="1" applyBorder="1"/>
    <xf numFmtId="10" fontId="3" fillId="0" borderId="6" xfId="0" applyNumberFormat="1" applyFon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6" fontId="0" fillId="0" borderId="4" xfId="0" applyNumberFormat="1" applyBorder="1"/>
    <xf numFmtId="4" fontId="3" fillId="0" borderId="7" xfId="0" applyNumberFormat="1" applyFont="1" applyBorder="1"/>
    <xf numFmtId="10" fontId="3" fillId="0" borderId="7" xfId="0" applyNumberFormat="1" applyFont="1" applyBorder="1"/>
    <xf numFmtId="4" fontId="0" fillId="0" borderId="7" xfId="0" applyNumberFormat="1" applyBorder="1" applyAlignment="1">
      <alignment horizontal="right"/>
    </xf>
    <xf numFmtId="10" fontId="0" fillId="0" borderId="7" xfId="0" applyNumberFormat="1" applyBorder="1" applyAlignment="1">
      <alignment horizontal="right"/>
    </xf>
    <xf numFmtId="4" fontId="3" fillId="0" borderId="4" xfId="0" applyNumberFormat="1" applyFont="1" applyBorder="1"/>
    <xf numFmtId="165" fontId="0" fillId="0" borderId="4" xfId="0" applyNumberFormat="1" applyBorder="1"/>
    <xf numFmtId="166" fontId="3" fillId="0" borderId="7" xfId="0" applyNumberFormat="1" applyFont="1" applyBorder="1"/>
    <xf numFmtId="167" fontId="3" fillId="0" borderId="7" xfId="0" applyNumberFormat="1" applyFont="1" applyBorder="1"/>
    <xf numFmtId="166" fontId="3" fillId="0" borderId="5" xfId="0" applyNumberFormat="1" applyFont="1" applyBorder="1"/>
    <xf numFmtId="167" fontId="3" fillId="0" borderId="5" xfId="0" applyNumberFormat="1" applyFont="1" applyBorder="1"/>
    <xf numFmtId="0" fontId="4" fillId="0" borderId="0" xfId="1"/>
    <xf numFmtId="0" fontId="0" fillId="0" borderId="0" xfId="0" applyAlignment="1">
      <alignment wrapText="1"/>
    </xf>
    <xf numFmtId="168" fontId="3" fillId="0" borderId="0" xfId="0" applyNumberFormat="1" applyFont="1"/>
    <xf numFmtId="4" fontId="0" fillId="0" borderId="0" xfId="0" applyNumberFormat="1" applyAlignment="1">
      <alignment horizontal="right"/>
    </xf>
    <xf numFmtId="169" fontId="0" fillId="0" borderId="1" xfId="0" applyNumberFormat="1" applyBorder="1"/>
    <xf numFmtId="170" fontId="0" fillId="0" borderId="0" xfId="0" applyNumberFormat="1"/>
    <xf numFmtId="0" fontId="3" fillId="0" borderId="7" xfId="0" applyFont="1" applyBorder="1"/>
    <xf numFmtId="0" fontId="3" fillId="0" borderId="7" xfId="0" applyFont="1" applyBorder="1" applyAlignment="1">
      <alignment horizontal="center"/>
    </xf>
    <xf numFmtId="164" fontId="3" fillId="0" borderId="7" xfId="0" applyNumberFormat="1" applyFont="1" applyBorder="1"/>
    <xf numFmtId="0" fontId="0" fillId="0" borderId="0" xfId="0" applyAlignment="1">
      <alignment vertical="top"/>
    </xf>
    <xf numFmtId="0" fontId="0" fillId="0" borderId="6" xfId="0" applyBorder="1" applyAlignment="1">
      <alignment horizontal="center" vertical="center"/>
    </xf>
    <xf numFmtId="4" fontId="0" fillId="0" borderId="0" xfId="0" applyNumberFormat="1" applyAlignment="1">
      <alignment vertical="top"/>
    </xf>
    <xf numFmtId="4" fontId="0" fillId="0" borderId="0" xfId="0" applyNumberFormat="1"/>
    <xf numFmtId="166" fontId="3" fillId="0" borderId="4" xfId="0" applyNumberFormat="1" applyFont="1" applyBorder="1"/>
    <xf numFmtId="167" fontId="3" fillId="0" borderId="4" xfId="0" applyNumberFormat="1" applyFont="1" applyBorder="1"/>
    <xf numFmtId="10" fontId="0" fillId="0" borderId="0" xfId="2" applyNumberFormat="1" applyFont="1"/>
    <xf numFmtId="0" fontId="0" fillId="0" borderId="7" xfId="0" applyBorder="1"/>
    <xf numFmtId="0" fontId="0" fillId="0" borderId="7" xfId="0" applyBorder="1" applyAlignment="1">
      <alignment wrapText="1"/>
    </xf>
    <xf numFmtId="4" fontId="0" fillId="0" borderId="7" xfId="2" applyNumberFormat="1" applyFont="1" applyBorder="1"/>
    <xf numFmtId="4" fontId="0" fillId="0" borderId="7" xfId="0" applyNumberFormat="1" applyBorder="1"/>
    <xf numFmtId="15" fontId="0" fillId="0" borderId="7" xfId="0" applyNumberFormat="1" applyBorder="1"/>
    <xf numFmtId="4" fontId="0" fillId="0" borderId="6" xfId="0" applyNumberFormat="1" applyBorder="1" applyAlignment="1">
      <alignment horizontal="right"/>
    </xf>
    <xf numFmtId="10" fontId="0" fillId="0" borderId="6" xfId="0" applyNumberFormat="1" applyBorder="1" applyAlignment="1">
      <alignment horizontal="right"/>
    </xf>
    <xf numFmtId="10" fontId="0" fillId="3" borderId="4" xfId="0" applyNumberFormat="1" applyFill="1" applyBorder="1"/>
    <xf numFmtId="0" fontId="0" fillId="0" borderId="8" xfId="0" applyBorder="1"/>
    <xf numFmtId="0" fontId="0" fillId="0" borderId="8" xfId="0" applyBorder="1" applyAlignment="1">
      <alignment horizontal="center" vertical="center"/>
    </xf>
    <xf numFmtId="0" fontId="3" fillId="0" borderId="0" xfId="0" applyFont="1"/>
    <xf numFmtId="0" fontId="1" fillId="2" borderId="0" xfId="0" applyFont="1" applyFill="1" applyAlignment="1">
      <alignment horizontal="center" vertical="center" wrapText="1"/>
    </xf>
    <xf numFmtId="0" fontId="0" fillId="0" borderId="0" xfId="0"/>
    <xf numFmtId="10" fontId="0" fillId="0" borderId="0" xfId="0" applyNumberFormat="1"/>
    <xf numFmtId="0" fontId="3" fillId="0" borderId="0" xfId="0" applyFont="1" applyAlignment="1">
      <alignment wrapText="1"/>
    </xf>
    <xf numFmtId="0" fontId="0" fillId="0" borderId="8" xfId="0" applyBorder="1" applyAlignment="1">
      <alignment wrapText="1"/>
    </xf>
    <xf numFmtId="0" fontId="4" fillId="0" borderId="0" xfId="1" applyAlignment="1">
      <alignment wrapText="1"/>
    </xf>
    <xf numFmtId="0" fontId="0" fillId="0" borderId="8" xfId="0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</xdr:row>
      <xdr:rowOff>0</xdr:rowOff>
    </xdr:from>
    <xdr:ext cx="1238250" cy="714375"/>
    <xdr:pic>
      <xdr:nvPicPr>
        <xdr:cNvPr id="5" name="Image 4" descr="Pictur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</xdr:row>
      <xdr:rowOff>0</xdr:rowOff>
    </xdr:from>
    <xdr:ext cx="1238250" cy="714375"/>
    <xdr:pic>
      <xdr:nvPicPr>
        <xdr:cNvPr id="6" name="Image 5" descr="Pictur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</xdr:row>
      <xdr:rowOff>0</xdr:rowOff>
    </xdr:from>
    <xdr:ext cx="1238250" cy="714375"/>
    <xdr:pic>
      <xdr:nvPicPr>
        <xdr:cNvPr id="7" name="Image 6" descr="Picture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6</xdr:row>
      <xdr:rowOff>0</xdr:rowOff>
    </xdr:from>
    <xdr:ext cx="1238250" cy="714375"/>
    <xdr:pic>
      <xdr:nvPicPr>
        <xdr:cNvPr id="8" name="Image 7" descr="Picture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6</xdr:row>
      <xdr:rowOff>0</xdr:rowOff>
    </xdr:from>
    <xdr:ext cx="1238250" cy="714375"/>
    <xdr:pic>
      <xdr:nvPicPr>
        <xdr:cNvPr id="9" name="Image 8" descr="Picture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7</xdr:row>
      <xdr:rowOff>0</xdr:rowOff>
    </xdr:from>
    <xdr:ext cx="1238250" cy="714375"/>
    <xdr:pic>
      <xdr:nvPicPr>
        <xdr:cNvPr id="10" name="Image 9" descr="Pictur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7</xdr:row>
      <xdr:rowOff>0</xdr:rowOff>
    </xdr:from>
    <xdr:ext cx="1238250" cy="714375"/>
    <xdr:pic>
      <xdr:nvPicPr>
        <xdr:cNvPr id="11" name="Image 10" descr="Picture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8</xdr:row>
      <xdr:rowOff>0</xdr:rowOff>
    </xdr:from>
    <xdr:ext cx="1238250" cy="714375"/>
    <xdr:pic>
      <xdr:nvPicPr>
        <xdr:cNvPr id="12" name="Image 11" descr="Picture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8</xdr:row>
      <xdr:rowOff>0</xdr:rowOff>
    </xdr:from>
    <xdr:ext cx="1238250" cy="714375"/>
    <xdr:pic>
      <xdr:nvPicPr>
        <xdr:cNvPr id="13" name="Image 12" descr="Picture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9</xdr:row>
      <xdr:rowOff>0</xdr:rowOff>
    </xdr:from>
    <xdr:ext cx="1238250" cy="714375"/>
    <xdr:pic>
      <xdr:nvPicPr>
        <xdr:cNvPr id="14" name="Image 13" descr="Picture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9</xdr:row>
      <xdr:rowOff>0</xdr:rowOff>
    </xdr:from>
    <xdr:ext cx="1238250" cy="714375"/>
    <xdr:pic>
      <xdr:nvPicPr>
        <xdr:cNvPr id="15" name="Image 14" descr="Picture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10</xdr:row>
      <xdr:rowOff>0</xdr:rowOff>
    </xdr:from>
    <xdr:ext cx="1238250" cy="714375"/>
    <xdr:pic>
      <xdr:nvPicPr>
        <xdr:cNvPr id="16" name="Image 15" descr="Picture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10</xdr:row>
      <xdr:rowOff>0</xdr:rowOff>
    </xdr:from>
    <xdr:ext cx="1238250" cy="714375"/>
    <xdr:pic>
      <xdr:nvPicPr>
        <xdr:cNvPr id="17" name="Image 16" descr="Picture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6</xdr:col>
      <xdr:colOff>0</xdr:colOff>
      <xdr:row>10</xdr:row>
      <xdr:rowOff>0</xdr:rowOff>
    </xdr:from>
    <xdr:ext cx="1238250" cy="714375"/>
    <xdr:pic>
      <xdr:nvPicPr>
        <xdr:cNvPr id="18" name="Image 17" descr="Picture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11</xdr:row>
      <xdr:rowOff>0</xdr:rowOff>
    </xdr:from>
    <xdr:ext cx="1238250" cy="714375"/>
    <xdr:pic>
      <xdr:nvPicPr>
        <xdr:cNvPr id="19" name="Image 18" descr="Picture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11</xdr:row>
      <xdr:rowOff>0</xdr:rowOff>
    </xdr:from>
    <xdr:ext cx="1238250" cy="714375"/>
    <xdr:pic>
      <xdr:nvPicPr>
        <xdr:cNvPr id="20" name="Image 19" descr="Picture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12</xdr:row>
      <xdr:rowOff>0</xdr:rowOff>
    </xdr:from>
    <xdr:ext cx="1238250" cy="714375"/>
    <xdr:pic>
      <xdr:nvPicPr>
        <xdr:cNvPr id="21" name="Image 20" descr="Picture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12</xdr:row>
      <xdr:rowOff>0</xdr:rowOff>
    </xdr:from>
    <xdr:ext cx="1238250" cy="714375"/>
    <xdr:pic>
      <xdr:nvPicPr>
        <xdr:cNvPr id="22" name="Image 21" descr="Picture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13</xdr:row>
      <xdr:rowOff>0</xdr:rowOff>
    </xdr:from>
    <xdr:ext cx="1238250" cy="714375"/>
    <xdr:pic>
      <xdr:nvPicPr>
        <xdr:cNvPr id="23" name="Image 22" descr="Picture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13</xdr:row>
      <xdr:rowOff>0</xdr:rowOff>
    </xdr:from>
    <xdr:ext cx="1238250" cy="714375"/>
    <xdr:pic>
      <xdr:nvPicPr>
        <xdr:cNvPr id="24" name="Image 23" descr="Picture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14</xdr:row>
      <xdr:rowOff>0</xdr:rowOff>
    </xdr:from>
    <xdr:ext cx="1238250" cy="714375"/>
    <xdr:pic>
      <xdr:nvPicPr>
        <xdr:cNvPr id="25" name="Image 24" descr="Picture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14</xdr:row>
      <xdr:rowOff>0</xdr:rowOff>
    </xdr:from>
    <xdr:ext cx="1238250" cy="714375"/>
    <xdr:pic>
      <xdr:nvPicPr>
        <xdr:cNvPr id="26" name="Image 25" descr="Picture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15</xdr:row>
      <xdr:rowOff>0</xdr:rowOff>
    </xdr:from>
    <xdr:ext cx="1238250" cy="714375"/>
    <xdr:pic>
      <xdr:nvPicPr>
        <xdr:cNvPr id="27" name="Image 26" descr="Picture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15</xdr:row>
      <xdr:rowOff>0</xdr:rowOff>
    </xdr:from>
    <xdr:ext cx="1238250" cy="714375"/>
    <xdr:pic>
      <xdr:nvPicPr>
        <xdr:cNvPr id="28" name="Image 27" descr="Picture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16</xdr:row>
      <xdr:rowOff>0</xdr:rowOff>
    </xdr:from>
    <xdr:ext cx="1238250" cy="714375"/>
    <xdr:pic>
      <xdr:nvPicPr>
        <xdr:cNvPr id="29" name="Image 28" descr="Picture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16</xdr:row>
      <xdr:rowOff>0</xdr:rowOff>
    </xdr:from>
    <xdr:ext cx="1238250" cy="714375"/>
    <xdr:pic>
      <xdr:nvPicPr>
        <xdr:cNvPr id="30" name="Image 29" descr="Picture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17</xdr:row>
      <xdr:rowOff>0</xdr:rowOff>
    </xdr:from>
    <xdr:ext cx="1238250" cy="714375"/>
    <xdr:pic>
      <xdr:nvPicPr>
        <xdr:cNvPr id="31" name="Image 30" descr="Picture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17</xdr:row>
      <xdr:rowOff>0</xdr:rowOff>
    </xdr:from>
    <xdr:ext cx="1238250" cy="714375"/>
    <xdr:pic>
      <xdr:nvPicPr>
        <xdr:cNvPr id="32" name="Image 31" descr="Picture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18</xdr:row>
      <xdr:rowOff>0</xdr:rowOff>
    </xdr:from>
    <xdr:ext cx="1238250" cy="714375"/>
    <xdr:pic>
      <xdr:nvPicPr>
        <xdr:cNvPr id="33" name="Image 32" descr="Picture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18</xdr:row>
      <xdr:rowOff>0</xdr:rowOff>
    </xdr:from>
    <xdr:ext cx="1238250" cy="714375"/>
    <xdr:pic>
      <xdr:nvPicPr>
        <xdr:cNvPr id="34" name="Image 33" descr="Picture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19</xdr:row>
      <xdr:rowOff>0</xdr:rowOff>
    </xdr:from>
    <xdr:ext cx="1238250" cy="714375"/>
    <xdr:pic>
      <xdr:nvPicPr>
        <xdr:cNvPr id="35" name="Image 34" descr="Picture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19</xdr:row>
      <xdr:rowOff>0</xdr:rowOff>
    </xdr:from>
    <xdr:ext cx="1238250" cy="714375"/>
    <xdr:pic>
      <xdr:nvPicPr>
        <xdr:cNvPr id="36" name="Image 35" descr="Picture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20</xdr:row>
      <xdr:rowOff>0</xdr:rowOff>
    </xdr:from>
    <xdr:ext cx="1238250" cy="714375"/>
    <xdr:pic>
      <xdr:nvPicPr>
        <xdr:cNvPr id="37" name="Image 36" descr="Picture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20</xdr:row>
      <xdr:rowOff>0</xdr:rowOff>
    </xdr:from>
    <xdr:ext cx="1238250" cy="714375"/>
    <xdr:pic>
      <xdr:nvPicPr>
        <xdr:cNvPr id="38" name="Image 37" descr="Picture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21</xdr:row>
      <xdr:rowOff>0</xdr:rowOff>
    </xdr:from>
    <xdr:ext cx="1238250" cy="714375"/>
    <xdr:pic>
      <xdr:nvPicPr>
        <xdr:cNvPr id="39" name="Image 38" descr="Picture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21</xdr:row>
      <xdr:rowOff>0</xdr:rowOff>
    </xdr:from>
    <xdr:ext cx="1238250" cy="714375"/>
    <xdr:pic>
      <xdr:nvPicPr>
        <xdr:cNvPr id="40" name="Image 39" descr="Picture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22</xdr:row>
      <xdr:rowOff>0</xdr:rowOff>
    </xdr:from>
    <xdr:ext cx="1238250" cy="714375"/>
    <xdr:pic>
      <xdr:nvPicPr>
        <xdr:cNvPr id="41" name="Image 40" descr="Picture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22</xdr:row>
      <xdr:rowOff>0</xdr:rowOff>
    </xdr:from>
    <xdr:ext cx="1238250" cy="714375"/>
    <xdr:pic>
      <xdr:nvPicPr>
        <xdr:cNvPr id="42" name="Image 41" descr="Picture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23</xdr:row>
      <xdr:rowOff>0</xdr:rowOff>
    </xdr:from>
    <xdr:ext cx="1238250" cy="714375"/>
    <xdr:pic>
      <xdr:nvPicPr>
        <xdr:cNvPr id="43" name="Image 42" descr="Picture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23</xdr:row>
      <xdr:rowOff>0</xdr:rowOff>
    </xdr:from>
    <xdr:ext cx="1238250" cy="714375"/>
    <xdr:pic>
      <xdr:nvPicPr>
        <xdr:cNvPr id="44" name="Image 43" descr="Picture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24</xdr:row>
      <xdr:rowOff>0</xdr:rowOff>
    </xdr:from>
    <xdr:ext cx="1238250" cy="714375"/>
    <xdr:pic>
      <xdr:nvPicPr>
        <xdr:cNvPr id="45" name="Image 44" descr="Picture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24</xdr:row>
      <xdr:rowOff>0</xdr:rowOff>
    </xdr:from>
    <xdr:ext cx="1238250" cy="714375"/>
    <xdr:pic>
      <xdr:nvPicPr>
        <xdr:cNvPr id="46" name="Image 45" descr="Picture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25</xdr:row>
      <xdr:rowOff>0</xdr:rowOff>
    </xdr:from>
    <xdr:ext cx="1238250" cy="714375"/>
    <xdr:pic>
      <xdr:nvPicPr>
        <xdr:cNvPr id="47" name="Image 46" descr="Picture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25</xdr:row>
      <xdr:rowOff>0</xdr:rowOff>
    </xdr:from>
    <xdr:ext cx="1238250" cy="714375"/>
    <xdr:pic>
      <xdr:nvPicPr>
        <xdr:cNvPr id="48" name="Image 47" descr="Picture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26</xdr:row>
      <xdr:rowOff>0</xdr:rowOff>
    </xdr:from>
    <xdr:ext cx="1238250" cy="714375"/>
    <xdr:pic>
      <xdr:nvPicPr>
        <xdr:cNvPr id="49" name="Image 48" descr="Picture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26</xdr:row>
      <xdr:rowOff>0</xdr:rowOff>
    </xdr:from>
    <xdr:ext cx="1238250" cy="714375"/>
    <xdr:pic>
      <xdr:nvPicPr>
        <xdr:cNvPr id="50" name="Image 49" descr="Picture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27</xdr:row>
      <xdr:rowOff>0</xdr:rowOff>
    </xdr:from>
    <xdr:ext cx="1238250" cy="714375"/>
    <xdr:pic>
      <xdr:nvPicPr>
        <xdr:cNvPr id="51" name="Image 50" descr="Picture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27</xdr:row>
      <xdr:rowOff>0</xdr:rowOff>
    </xdr:from>
    <xdr:ext cx="1238250" cy="714375"/>
    <xdr:pic>
      <xdr:nvPicPr>
        <xdr:cNvPr id="52" name="Image 51" descr="Picture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28</xdr:row>
      <xdr:rowOff>0</xdr:rowOff>
    </xdr:from>
    <xdr:ext cx="1238250" cy="714375"/>
    <xdr:pic>
      <xdr:nvPicPr>
        <xdr:cNvPr id="53" name="Image 52" descr="Picture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28</xdr:row>
      <xdr:rowOff>0</xdr:rowOff>
    </xdr:from>
    <xdr:ext cx="1238250" cy="714375"/>
    <xdr:pic>
      <xdr:nvPicPr>
        <xdr:cNvPr id="54" name="Image 53" descr="Picture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29</xdr:row>
      <xdr:rowOff>0</xdr:rowOff>
    </xdr:from>
    <xdr:ext cx="1238250" cy="714375"/>
    <xdr:pic>
      <xdr:nvPicPr>
        <xdr:cNvPr id="55" name="Image 54" descr="Picture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29</xdr:row>
      <xdr:rowOff>0</xdr:rowOff>
    </xdr:from>
    <xdr:ext cx="1238250" cy="714375"/>
    <xdr:pic>
      <xdr:nvPicPr>
        <xdr:cNvPr id="56" name="Image 55" descr="Picture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6</xdr:col>
      <xdr:colOff>0</xdr:colOff>
      <xdr:row>29</xdr:row>
      <xdr:rowOff>0</xdr:rowOff>
    </xdr:from>
    <xdr:ext cx="1238250" cy="714375"/>
    <xdr:pic>
      <xdr:nvPicPr>
        <xdr:cNvPr id="57" name="Image 56" descr="Picture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30</xdr:row>
      <xdr:rowOff>0</xdr:rowOff>
    </xdr:from>
    <xdr:ext cx="1238250" cy="714375"/>
    <xdr:pic>
      <xdr:nvPicPr>
        <xdr:cNvPr id="58" name="Image 57" descr="Picture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30</xdr:row>
      <xdr:rowOff>0</xdr:rowOff>
    </xdr:from>
    <xdr:ext cx="1238250" cy="714375"/>
    <xdr:pic>
      <xdr:nvPicPr>
        <xdr:cNvPr id="59" name="Image 58" descr="Picture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31</xdr:row>
      <xdr:rowOff>0</xdr:rowOff>
    </xdr:from>
    <xdr:ext cx="1238250" cy="714375"/>
    <xdr:pic>
      <xdr:nvPicPr>
        <xdr:cNvPr id="60" name="Image 59" descr="Picture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31</xdr:row>
      <xdr:rowOff>0</xdr:rowOff>
    </xdr:from>
    <xdr:ext cx="1238250" cy="714375"/>
    <xdr:pic>
      <xdr:nvPicPr>
        <xdr:cNvPr id="61" name="Image 60" descr="Picture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32</xdr:row>
      <xdr:rowOff>0</xdr:rowOff>
    </xdr:from>
    <xdr:ext cx="1238250" cy="714375"/>
    <xdr:pic>
      <xdr:nvPicPr>
        <xdr:cNvPr id="62" name="Image 61" descr="Picture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32</xdr:row>
      <xdr:rowOff>0</xdr:rowOff>
    </xdr:from>
    <xdr:ext cx="1238250" cy="714375"/>
    <xdr:pic>
      <xdr:nvPicPr>
        <xdr:cNvPr id="63" name="Image 62" descr="Picture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33</xdr:row>
      <xdr:rowOff>0</xdr:rowOff>
    </xdr:from>
    <xdr:ext cx="1238250" cy="714375"/>
    <xdr:pic>
      <xdr:nvPicPr>
        <xdr:cNvPr id="64" name="Image 63" descr="Picture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33</xdr:row>
      <xdr:rowOff>0</xdr:rowOff>
    </xdr:from>
    <xdr:ext cx="1238250" cy="714375"/>
    <xdr:pic>
      <xdr:nvPicPr>
        <xdr:cNvPr id="65" name="Image 64" descr="Picture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34</xdr:row>
      <xdr:rowOff>0</xdr:rowOff>
    </xdr:from>
    <xdr:ext cx="1238250" cy="714375"/>
    <xdr:pic>
      <xdr:nvPicPr>
        <xdr:cNvPr id="66" name="Image 65" descr="Picture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34</xdr:row>
      <xdr:rowOff>0</xdr:rowOff>
    </xdr:from>
    <xdr:ext cx="1238250" cy="714375"/>
    <xdr:pic>
      <xdr:nvPicPr>
        <xdr:cNvPr id="67" name="Image 66" descr="Picture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35</xdr:row>
      <xdr:rowOff>0</xdr:rowOff>
    </xdr:from>
    <xdr:ext cx="1238250" cy="714375"/>
    <xdr:pic>
      <xdr:nvPicPr>
        <xdr:cNvPr id="68" name="Image 67" descr="Picture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35</xdr:row>
      <xdr:rowOff>0</xdr:rowOff>
    </xdr:from>
    <xdr:ext cx="1238250" cy="714375"/>
    <xdr:pic>
      <xdr:nvPicPr>
        <xdr:cNvPr id="69" name="Image 68" descr="Picture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36</xdr:row>
      <xdr:rowOff>0</xdr:rowOff>
    </xdr:from>
    <xdr:ext cx="1238250" cy="714375"/>
    <xdr:pic>
      <xdr:nvPicPr>
        <xdr:cNvPr id="70" name="Image 69" descr="Picture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36</xdr:row>
      <xdr:rowOff>0</xdr:rowOff>
    </xdr:from>
    <xdr:ext cx="1238250" cy="714375"/>
    <xdr:pic>
      <xdr:nvPicPr>
        <xdr:cNvPr id="71" name="Image 70" descr="Picture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37</xdr:row>
      <xdr:rowOff>0</xdr:rowOff>
    </xdr:from>
    <xdr:ext cx="1238250" cy="714375"/>
    <xdr:pic>
      <xdr:nvPicPr>
        <xdr:cNvPr id="72" name="Image 71" descr="Picture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37</xdr:row>
      <xdr:rowOff>0</xdr:rowOff>
    </xdr:from>
    <xdr:ext cx="1238250" cy="714375"/>
    <xdr:pic>
      <xdr:nvPicPr>
        <xdr:cNvPr id="73" name="Image 72" descr="Picture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38</xdr:row>
      <xdr:rowOff>0</xdr:rowOff>
    </xdr:from>
    <xdr:ext cx="1238250" cy="714375"/>
    <xdr:pic>
      <xdr:nvPicPr>
        <xdr:cNvPr id="74" name="Image 73" descr="Picture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38</xdr:row>
      <xdr:rowOff>0</xdr:rowOff>
    </xdr:from>
    <xdr:ext cx="1238250" cy="714375"/>
    <xdr:pic>
      <xdr:nvPicPr>
        <xdr:cNvPr id="75" name="Image 74" descr="Picture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6</xdr:col>
      <xdr:colOff>0</xdr:colOff>
      <xdr:row>38</xdr:row>
      <xdr:rowOff>0</xdr:rowOff>
    </xdr:from>
    <xdr:ext cx="1238250" cy="714375"/>
    <xdr:pic>
      <xdr:nvPicPr>
        <xdr:cNvPr id="76" name="Image 75" descr="Picture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39</xdr:row>
      <xdr:rowOff>0</xdr:rowOff>
    </xdr:from>
    <xdr:ext cx="1238250" cy="714375"/>
    <xdr:pic>
      <xdr:nvPicPr>
        <xdr:cNvPr id="77" name="Image 76" descr="Picture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39</xdr:row>
      <xdr:rowOff>0</xdr:rowOff>
    </xdr:from>
    <xdr:ext cx="1238250" cy="714375"/>
    <xdr:pic>
      <xdr:nvPicPr>
        <xdr:cNvPr id="78" name="Image 77" descr="Picture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40</xdr:row>
      <xdr:rowOff>0</xdr:rowOff>
    </xdr:from>
    <xdr:ext cx="1238250" cy="714375"/>
    <xdr:pic>
      <xdr:nvPicPr>
        <xdr:cNvPr id="79" name="Image 78" descr="Picture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40</xdr:row>
      <xdr:rowOff>0</xdr:rowOff>
    </xdr:from>
    <xdr:ext cx="1238250" cy="714375"/>
    <xdr:pic>
      <xdr:nvPicPr>
        <xdr:cNvPr id="80" name="Image 79" descr="Picture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41</xdr:row>
      <xdr:rowOff>0</xdr:rowOff>
    </xdr:from>
    <xdr:ext cx="1238250" cy="714375"/>
    <xdr:pic>
      <xdr:nvPicPr>
        <xdr:cNvPr id="81" name="Image 80" descr="Picture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41</xdr:row>
      <xdr:rowOff>0</xdr:rowOff>
    </xdr:from>
    <xdr:ext cx="1238250" cy="714375"/>
    <xdr:pic>
      <xdr:nvPicPr>
        <xdr:cNvPr id="82" name="Image 81" descr="Picture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42</xdr:row>
      <xdr:rowOff>0</xdr:rowOff>
    </xdr:from>
    <xdr:ext cx="1238250" cy="714375"/>
    <xdr:pic>
      <xdr:nvPicPr>
        <xdr:cNvPr id="83" name="Image 82" descr="Picture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42</xdr:row>
      <xdr:rowOff>0</xdr:rowOff>
    </xdr:from>
    <xdr:ext cx="1238250" cy="714375"/>
    <xdr:pic>
      <xdr:nvPicPr>
        <xdr:cNvPr id="84" name="Image 83" descr="Picture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43</xdr:row>
      <xdr:rowOff>0</xdr:rowOff>
    </xdr:from>
    <xdr:ext cx="1238250" cy="714375"/>
    <xdr:pic>
      <xdr:nvPicPr>
        <xdr:cNvPr id="85" name="Image 84" descr="Picture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43</xdr:row>
      <xdr:rowOff>0</xdr:rowOff>
    </xdr:from>
    <xdr:ext cx="1238250" cy="714375"/>
    <xdr:pic>
      <xdr:nvPicPr>
        <xdr:cNvPr id="86" name="Image 85" descr="Picture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44</xdr:row>
      <xdr:rowOff>0</xdr:rowOff>
    </xdr:from>
    <xdr:ext cx="1238250" cy="714375"/>
    <xdr:pic>
      <xdr:nvPicPr>
        <xdr:cNvPr id="87" name="Image 86" descr="Picture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44</xdr:row>
      <xdr:rowOff>0</xdr:rowOff>
    </xdr:from>
    <xdr:ext cx="1238250" cy="714375"/>
    <xdr:pic>
      <xdr:nvPicPr>
        <xdr:cNvPr id="88" name="Image 87" descr="Picture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45</xdr:row>
      <xdr:rowOff>0</xdr:rowOff>
    </xdr:from>
    <xdr:ext cx="1238250" cy="714375"/>
    <xdr:pic>
      <xdr:nvPicPr>
        <xdr:cNvPr id="89" name="Image 88" descr="Picture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45</xdr:row>
      <xdr:rowOff>0</xdr:rowOff>
    </xdr:from>
    <xdr:ext cx="1238250" cy="714375"/>
    <xdr:pic>
      <xdr:nvPicPr>
        <xdr:cNvPr id="90" name="Image 89" descr="Picture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46</xdr:row>
      <xdr:rowOff>0</xdr:rowOff>
    </xdr:from>
    <xdr:ext cx="1238250" cy="714375"/>
    <xdr:pic>
      <xdr:nvPicPr>
        <xdr:cNvPr id="91" name="Image 90" descr="Picture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46</xdr:row>
      <xdr:rowOff>0</xdr:rowOff>
    </xdr:from>
    <xdr:ext cx="1238250" cy="714375"/>
    <xdr:pic>
      <xdr:nvPicPr>
        <xdr:cNvPr id="92" name="Image 91" descr="Picture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47</xdr:row>
      <xdr:rowOff>0</xdr:rowOff>
    </xdr:from>
    <xdr:ext cx="1238250" cy="714375"/>
    <xdr:pic>
      <xdr:nvPicPr>
        <xdr:cNvPr id="93" name="Image 92" descr="Picture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47</xdr:row>
      <xdr:rowOff>0</xdr:rowOff>
    </xdr:from>
    <xdr:ext cx="1238250" cy="714375"/>
    <xdr:pic>
      <xdr:nvPicPr>
        <xdr:cNvPr id="94" name="Image 93" descr="Picture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48</xdr:row>
      <xdr:rowOff>0</xdr:rowOff>
    </xdr:from>
    <xdr:ext cx="1238250" cy="714375"/>
    <xdr:pic>
      <xdr:nvPicPr>
        <xdr:cNvPr id="95" name="Image 94" descr="Picture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48</xdr:row>
      <xdr:rowOff>0</xdr:rowOff>
    </xdr:from>
    <xdr:ext cx="1238250" cy="714375"/>
    <xdr:pic>
      <xdr:nvPicPr>
        <xdr:cNvPr id="96" name="Image 95" descr="Picture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49</xdr:row>
      <xdr:rowOff>0</xdr:rowOff>
    </xdr:from>
    <xdr:ext cx="1238250" cy="714375"/>
    <xdr:pic>
      <xdr:nvPicPr>
        <xdr:cNvPr id="97" name="Image 96" descr="Picture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49</xdr:row>
      <xdr:rowOff>0</xdr:rowOff>
    </xdr:from>
    <xdr:ext cx="1238250" cy="714375"/>
    <xdr:pic>
      <xdr:nvPicPr>
        <xdr:cNvPr id="98" name="Image 97" descr="Picture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50</xdr:row>
      <xdr:rowOff>0</xdr:rowOff>
    </xdr:from>
    <xdr:ext cx="1238250" cy="714375"/>
    <xdr:pic>
      <xdr:nvPicPr>
        <xdr:cNvPr id="99" name="Image 98" descr="Picture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50</xdr:row>
      <xdr:rowOff>0</xdr:rowOff>
    </xdr:from>
    <xdr:ext cx="1238250" cy="714375"/>
    <xdr:pic>
      <xdr:nvPicPr>
        <xdr:cNvPr id="100" name="Image 99" descr="Picture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51</xdr:row>
      <xdr:rowOff>0</xdr:rowOff>
    </xdr:from>
    <xdr:ext cx="1238250" cy="714375"/>
    <xdr:pic>
      <xdr:nvPicPr>
        <xdr:cNvPr id="101" name="Image 100" descr="Picture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51</xdr:row>
      <xdr:rowOff>0</xdr:rowOff>
    </xdr:from>
    <xdr:ext cx="1238250" cy="714375"/>
    <xdr:pic>
      <xdr:nvPicPr>
        <xdr:cNvPr id="102" name="Image 101" descr="Picture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52</xdr:row>
      <xdr:rowOff>0</xdr:rowOff>
    </xdr:from>
    <xdr:ext cx="1238250" cy="714375"/>
    <xdr:pic>
      <xdr:nvPicPr>
        <xdr:cNvPr id="103" name="Image 102" descr="Picture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52</xdr:row>
      <xdr:rowOff>0</xdr:rowOff>
    </xdr:from>
    <xdr:ext cx="1238250" cy="714375"/>
    <xdr:pic>
      <xdr:nvPicPr>
        <xdr:cNvPr id="104" name="Image 103" descr="Picture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53</xdr:row>
      <xdr:rowOff>0</xdr:rowOff>
    </xdr:from>
    <xdr:ext cx="1238250" cy="714375"/>
    <xdr:pic>
      <xdr:nvPicPr>
        <xdr:cNvPr id="105" name="Image 104" descr="Picture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53</xdr:row>
      <xdr:rowOff>0</xdr:rowOff>
    </xdr:from>
    <xdr:ext cx="1238250" cy="714375"/>
    <xdr:pic>
      <xdr:nvPicPr>
        <xdr:cNvPr id="106" name="Image 105" descr="Picture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54</xdr:row>
      <xdr:rowOff>0</xdr:rowOff>
    </xdr:from>
    <xdr:ext cx="1238250" cy="714375"/>
    <xdr:pic>
      <xdr:nvPicPr>
        <xdr:cNvPr id="107" name="Image 106" descr="Picture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54</xdr:row>
      <xdr:rowOff>0</xdr:rowOff>
    </xdr:from>
    <xdr:ext cx="1238250" cy="714375"/>
    <xdr:pic>
      <xdr:nvPicPr>
        <xdr:cNvPr id="108" name="Image 107" descr="Picture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55</xdr:row>
      <xdr:rowOff>0</xdr:rowOff>
    </xdr:from>
    <xdr:ext cx="1238250" cy="714375"/>
    <xdr:pic>
      <xdr:nvPicPr>
        <xdr:cNvPr id="109" name="Image 108" descr="Picture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55</xdr:row>
      <xdr:rowOff>0</xdr:rowOff>
    </xdr:from>
    <xdr:ext cx="1238250" cy="714375"/>
    <xdr:pic>
      <xdr:nvPicPr>
        <xdr:cNvPr id="110" name="Image 109" descr="Picture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56</xdr:row>
      <xdr:rowOff>0</xdr:rowOff>
    </xdr:from>
    <xdr:ext cx="1238250" cy="714375"/>
    <xdr:pic>
      <xdr:nvPicPr>
        <xdr:cNvPr id="111" name="Image 110" descr="Picture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56</xdr:row>
      <xdr:rowOff>0</xdr:rowOff>
    </xdr:from>
    <xdr:ext cx="1238250" cy="714375"/>
    <xdr:pic>
      <xdr:nvPicPr>
        <xdr:cNvPr id="112" name="Image 111" descr="Picture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57</xdr:row>
      <xdr:rowOff>0</xdr:rowOff>
    </xdr:from>
    <xdr:ext cx="1238250" cy="714375"/>
    <xdr:pic>
      <xdr:nvPicPr>
        <xdr:cNvPr id="113" name="Image 112" descr="Picture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57</xdr:row>
      <xdr:rowOff>0</xdr:rowOff>
    </xdr:from>
    <xdr:ext cx="1238250" cy="714375"/>
    <xdr:pic>
      <xdr:nvPicPr>
        <xdr:cNvPr id="114" name="Image 113" descr="Picture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58</xdr:row>
      <xdr:rowOff>0</xdr:rowOff>
    </xdr:from>
    <xdr:ext cx="1238250" cy="714375"/>
    <xdr:pic>
      <xdr:nvPicPr>
        <xdr:cNvPr id="115" name="Image 114" descr="Picture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58</xdr:row>
      <xdr:rowOff>0</xdr:rowOff>
    </xdr:from>
    <xdr:ext cx="1238250" cy="714375"/>
    <xdr:pic>
      <xdr:nvPicPr>
        <xdr:cNvPr id="116" name="Image 115" descr="Picture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59</xdr:row>
      <xdr:rowOff>0</xdr:rowOff>
    </xdr:from>
    <xdr:ext cx="1238250" cy="714375"/>
    <xdr:pic>
      <xdr:nvPicPr>
        <xdr:cNvPr id="117" name="Image 116" descr="Picture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59</xdr:row>
      <xdr:rowOff>0</xdr:rowOff>
    </xdr:from>
    <xdr:ext cx="1238250" cy="714375"/>
    <xdr:pic>
      <xdr:nvPicPr>
        <xdr:cNvPr id="118" name="Image 117" descr="Picture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60</xdr:row>
      <xdr:rowOff>0</xdr:rowOff>
    </xdr:from>
    <xdr:ext cx="1238250" cy="714375"/>
    <xdr:pic>
      <xdr:nvPicPr>
        <xdr:cNvPr id="119" name="Image 118" descr="Picture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60</xdr:row>
      <xdr:rowOff>0</xdr:rowOff>
    </xdr:from>
    <xdr:ext cx="1238250" cy="714375"/>
    <xdr:pic>
      <xdr:nvPicPr>
        <xdr:cNvPr id="120" name="Image 119" descr="Picture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61</xdr:row>
      <xdr:rowOff>0</xdr:rowOff>
    </xdr:from>
    <xdr:ext cx="1238250" cy="714375"/>
    <xdr:pic>
      <xdr:nvPicPr>
        <xdr:cNvPr id="121" name="Image 120" descr="Picture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61</xdr:row>
      <xdr:rowOff>0</xdr:rowOff>
    </xdr:from>
    <xdr:ext cx="1238250" cy="714375"/>
    <xdr:pic>
      <xdr:nvPicPr>
        <xdr:cNvPr id="122" name="Image 121" descr="Picture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62</xdr:row>
      <xdr:rowOff>0</xdr:rowOff>
    </xdr:from>
    <xdr:ext cx="1238250" cy="714375"/>
    <xdr:pic>
      <xdr:nvPicPr>
        <xdr:cNvPr id="123" name="Image 122" descr="Picture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62</xdr:row>
      <xdr:rowOff>0</xdr:rowOff>
    </xdr:from>
    <xdr:ext cx="1238250" cy="714375"/>
    <xdr:pic>
      <xdr:nvPicPr>
        <xdr:cNvPr id="124" name="Image 123" descr="Picture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6</xdr:col>
      <xdr:colOff>0</xdr:colOff>
      <xdr:row>62</xdr:row>
      <xdr:rowOff>0</xdr:rowOff>
    </xdr:from>
    <xdr:ext cx="1238250" cy="714375"/>
    <xdr:pic>
      <xdr:nvPicPr>
        <xdr:cNvPr id="125" name="Image 124" descr="Picture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102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83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83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122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46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46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96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96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59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107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103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103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143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143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136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136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139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183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183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132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136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136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0</xdr:colOff>
      <xdr:row>136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1B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139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129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57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59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105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0</xdr:colOff>
      <xdr:row>105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24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126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126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298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298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7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8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59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9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522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522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B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232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232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C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69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69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D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245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245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E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150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150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F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132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141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141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59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59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104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7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239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239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8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9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298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298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A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76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76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6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B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B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6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175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C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175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C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0</xdr:colOff>
      <xdr:row>175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3C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0</xdr:colOff>
      <xdr:row>115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9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0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3"/>
  <sheetViews>
    <sheetView tabSelected="1" workbookViewId="0">
      <selection activeCell="G4" sqref="G4"/>
    </sheetView>
  </sheetViews>
  <sheetFormatPr defaultRowHeight="14.5" x14ac:dyDescent="0.35"/>
  <cols>
    <col min="1" max="1" width="8.81640625" bestFit="1" customWidth="1"/>
    <col min="2" max="2" width="37.08984375" style="48" customWidth="1"/>
    <col min="3" max="3" width="18.453125" customWidth="1"/>
    <col min="4" max="4" width="33.453125" style="48" customWidth="1"/>
    <col min="5" max="5" width="21.54296875" bestFit="1" customWidth="1"/>
    <col min="6" max="6" width="21.453125" style="48" customWidth="1"/>
    <col min="7" max="7" width="21.36328125" customWidth="1"/>
  </cols>
  <sheetData>
    <row r="1" spans="1:7" s="1" customFormat="1" x14ac:dyDescent="0.35">
      <c r="A1" s="73" t="s">
        <v>0</v>
      </c>
      <c r="B1" s="73"/>
      <c r="D1" s="77"/>
      <c r="F1" s="77"/>
    </row>
    <row r="2" spans="1:7" s="1" customFormat="1" x14ac:dyDescent="0.35">
      <c r="A2" s="73" t="s">
        <v>1</v>
      </c>
      <c r="B2" s="73"/>
      <c r="D2" s="77"/>
      <c r="F2" s="77"/>
    </row>
    <row r="3" spans="1:7" s="1" customFormat="1" ht="29" x14ac:dyDescent="0.35">
      <c r="A3" s="1" t="s">
        <v>2</v>
      </c>
      <c r="B3" s="77" t="s">
        <v>3</v>
      </c>
      <c r="C3" s="71" t="s">
        <v>4</v>
      </c>
      <c r="D3" s="78" t="s">
        <v>5</v>
      </c>
      <c r="E3" s="71" t="s">
        <v>6</v>
      </c>
      <c r="F3" s="78" t="s">
        <v>5</v>
      </c>
      <c r="G3" s="71" t="s">
        <v>6</v>
      </c>
    </row>
    <row r="4" spans="1:7" ht="70" customHeight="1" x14ac:dyDescent="0.35">
      <c r="A4" t="s">
        <v>7</v>
      </c>
      <c r="B4" s="79" t="str">
        <f>HYPERLINK("[EDEL_Portfolio Monthly Notes 31-Dec-2024.xlsx]EDBE25!A1","BHARAT Bond ETF - April 2025")</f>
        <v>BHARAT Bond ETF - April 2025</v>
      </c>
      <c r="C4" s="71"/>
      <c r="D4" s="78" t="s">
        <v>8</v>
      </c>
      <c r="E4" s="71"/>
      <c r="F4" s="80" t="s">
        <v>9</v>
      </c>
      <c r="G4" s="72" t="s">
        <v>9</v>
      </c>
    </row>
    <row r="5" spans="1:7" ht="70" customHeight="1" x14ac:dyDescent="0.35">
      <c r="A5" t="s">
        <v>10</v>
      </c>
      <c r="B5" s="79" t="str">
        <f>HYPERLINK("[EDEL_Portfolio Monthly Notes 31-Dec-2024.xlsx]EDCF28!A1","Edelweiss CRISIL IBX AAA Financial Services Bond – Jan 2028 Index Fund")</f>
        <v>Edelweiss CRISIL IBX AAA Financial Services Bond – Jan 2028 Index Fund</v>
      </c>
      <c r="C5" s="71"/>
      <c r="D5" s="78" t="s">
        <v>11</v>
      </c>
      <c r="E5" s="71"/>
      <c r="F5" s="80" t="s">
        <v>9</v>
      </c>
      <c r="G5" s="72" t="s">
        <v>9</v>
      </c>
    </row>
    <row r="6" spans="1:7" ht="70" customHeight="1" x14ac:dyDescent="0.35">
      <c r="A6" t="s">
        <v>12</v>
      </c>
      <c r="B6" s="79" t="str">
        <f>HYPERLINK("[EDEL_Portfolio Monthly Notes 31-Dec-2024.xlsx]EDCG28!A1","Edelweiss_CRISIL_IBX 50 50 Gilt Plus SDL Sep 2028 Index Fund")</f>
        <v>Edelweiss_CRISIL_IBX 50 50 Gilt Plus SDL Sep 2028 Index Fund</v>
      </c>
      <c r="C6" s="71"/>
      <c r="D6" s="78" t="s">
        <v>13</v>
      </c>
      <c r="E6" s="71"/>
      <c r="F6" s="80" t="s">
        <v>9</v>
      </c>
      <c r="G6" s="72" t="s">
        <v>9</v>
      </c>
    </row>
    <row r="7" spans="1:7" ht="70" customHeight="1" x14ac:dyDescent="0.35">
      <c r="A7" t="s">
        <v>14</v>
      </c>
      <c r="B7" s="79" t="str">
        <f>HYPERLINK("[EDEL_Portfolio Monthly Notes 31-Dec-2024.xlsx]EEELSS!A1","Edelweiss ELSS Tax saver Fund")</f>
        <v>Edelweiss ELSS Tax saver Fund</v>
      </c>
      <c r="C7" s="71"/>
      <c r="D7" s="78" t="s">
        <v>15</v>
      </c>
      <c r="E7" s="71"/>
      <c r="F7" s="80" t="s">
        <v>9</v>
      </c>
      <c r="G7" s="72" t="s">
        <v>9</v>
      </c>
    </row>
    <row r="8" spans="1:7" ht="70" customHeight="1" x14ac:dyDescent="0.35">
      <c r="A8" t="s">
        <v>16</v>
      </c>
      <c r="B8" s="79" t="str">
        <f>HYPERLINK("[EDEL_Portfolio Monthly Notes 31-Dec-2024.xlsx]EEFOCF!A1","Edelweiss Focused Fund")</f>
        <v>Edelweiss Focused Fund</v>
      </c>
      <c r="C8" s="71"/>
      <c r="D8" s="78" t="s">
        <v>15</v>
      </c>
      <c r="E8" s="71"/>
      <c r="F8" s="80" t="s">
        <v>9</v>
      </c>
      <c r="G8" s="72" t="s">
        <v>9</v>
      </c>
    </row>
    <row r="9" spans="1:7" ht="70" customHeight="1" x14ac:dyDescent="0.35">
      <c r="A9" t="s">
        <v>17</v>
      </c>
      <c r="B9" s="79" t="str">
        <f>HYPERLINK("[EDEL_Portfolio Monthly Notes 31-Dec-2024.xlsx]EEMMQI!A1","Edelweiss Nifty500 Multicap Momentum Quality 50 Index Fund")</f>
        <v>Edelweiss Nifty500 Multicap Momentum Quality 50 Index Fund</v>
      </c>
      <c r="C9" s="71"/>
      <c r="D9" s="78" t="s">
        <v>18</v>
      </c>
      <c r="E9" s="71"/>
      <c r="F9" s="80" t="s">
        <v>9</v>
      </c>
      <c r="G9" s="72" t="s">
        <v>9</v>
      </c>
    </row>
    <row r="10" spans="1:7" ht="70" customHeight="1" x14ac:dyDescent="0.35">
      <c r="A10" t="s">
        <v>19</v>
      </c>
      <c r="B10" s="79" t="str">
        <f>HYPERLINK("[EDEL_Portfolio Monthly Notes 31-Dec-2024.xlsx]EOEMOP!A1","Edelweiss Emerging Markets Opportunities Equity Offshore Fund")</f>
        <v>Edelweiss Emerging Markets Opportunities Equity Offshore Fund</v>
      </c>
      <c r="C10" s="71"/>
      <c r="D10" s="78" t="s">
        <v>20</v>
      </c>
      <c r="E10" s="71"/>
      <c r="F10" s="80" t="s">
        <v>9</v>
      </c>
      <c r="G10" s="72" t="s">
        <v>9</v>
      </c>
    </row>
    <row r="11" spans="1:7" ht="70" customHeight="1" x14ac:dyDescent="0.35">
      <c r="A11" t="s">
        <v>21</v>
      </c>
      <c r="B11" s="79" t="str">
        <f>HYPERLINK("[EDEL_Portfolio Monthly Notes 31-Dec-2024.xlsx]EDBPDF!A1","Edelweiss Banking and PSU Debt Fund")</f>
        <v>Edelweiss Banking and PSU Debt Fund</v>
      </c>
      <c r="C11" s="71"/>
      <c r="D11" s="78" t="s">
        <v>22</v>
      </c>
      <c r="E11" s="71"/>
      <c r="F11" s="78" t="s">
        <v>23</v>
      </c>
      <c r="G11" s="71"/>
    </row>
    <row r="12" spans="1:7" ht="70" customHeight="1" x14ac:dyDescent="0.35">
      <c r="A12" t="s">
        <v>24</v>
      </c>
      <c r="B12" s="79" t="str">
        <f>HYPERLINK("[EDEL_Portfolio Monthly Notes 31-Dec-2024.xlsx]EDCPSF!A1","Edelweiss CRL PSU PL SDL 50 50 Oct-25 FD")</f>
        <v>Edelweiss CRL PSU PL SDL 50 50 Oct-25 FD</v>
      </c>
      <c r="C12" s="71"/>
      <c r="D12" s="78" t="s">
        <v>25</v>
      </c>
      <c r="E12" s="71"/>
      <c r="F12" s="80" t="s">
        <v>9</v>
      </c>
      <c r="G12" s="72" t="s">
        <v>9</v>
      </c>
    </row>
    <row r="13" spans="1:7" ht="70" customHeight="1" x14ac:dyDescent="0.35">
      <c r="A13" t="s">
        <v>26</v>
      </c>
      <c r="B13" s="79" t="str">
        <f>HYPERLINK("[EDEL_Portfolio Monthly Notes 31-Dec-2024.xlsx]EDCSDF!A1","Edelweiss CRL IBX 50 50 Gilt Plus SDL Short Duration Index Fund")</f>
        <v>Edelweiss CRL IBX 50 50 Gilt Plus SDL Short Duration Index Fund</v>
      </c>
      <c r="C13" s="71"/>
      <c r="D13" s="78" t="s">
        <v>27</v>
      </c>
      <c r="E13" s="71"/>
      <c r="F13" s="80" t="s">
        <v>9</v>
      </c>
      <c r="G13" s="72" t="s">
        <v>9</v>
      </c>
    </row>
    <row r="14" spans="1:7" ht="70" customHeight="1" x14ac:dyDescent="0.35">
      <c r="A14" t="s">
        <v>28</v>
      </c>
      <c r="B14" s="79" t="str">
        <f>HYPERLINK("[EDEL_Portfolio Monthly Notes 31-Dec-2024.xlsx]EEIF30!A1","Edelweiss Nifty 100 Quality 30 Index Fnd")</f>
        <v>Edelweiss Nifty 100 Quality 30 Index Fnd</v>
      </c>
      <c r="C14" s="71"/>
      <c r="D14" s="78" t="s">
        <v>29</v>
      </c>
      <c r="E14" s="71"/>
      <c r="F14" s="80" t="s">
        <v>9</v>
      </c>
      <c r="G14" s="72" t="s">
        <v>9</v>
      </c>
    </row>
    <row r="15" spans="1:7" ht="70" customHeight="1" x14ac:dyDescent="0.35">
      <c r="A15" t="s">
        <v>30</v>
      </c>
      <c r="B15" s="79" t="str">
        <f>HYPERLINK("[EDEL_Portfolio Monthly Notes 31-Dec-2024.xlsx]EEMOF1!A1","EDELWEISS RECENTLY LISTED IPO FUND")</f>
        <v>EDELWEISS RECENTLY LISTED IPO FUND</v>
      </c>
      <c r="C15" s="71"/>
      <c r="D15" s="78" t="s">
        <v>31</v>
      </c>
      <c r="E15" s="71"/>
      <c r="F15" s="80" t="s">
        <v>9</v>
      </c>
      <c r="G15" s="72" t="s">
        <v>9</v>
      </c>
    </row>
    <row r="16" spans="1:7" ht="70" customHeight="1" x14ac:dyDescent="0.35">
      <c r="A16" t="s">
        <v>32</v>
      </c>
      <c r="B16" s="79" t="str">
        <f>HYPERLINK("[EDEL_Portfolio Monthly Notes 31-Dec-2024.xlsx]EOCHIF!A1","Edelweiss Greater China Equity Off-shore Fund")</f>
        <v>Edelweiss Greater China Equity Off-shore Fund</v>
      </c>
      <c r="C16" s="71"/>
      <c r="D16" s="78" t="s">
        <v>33</v>
      </c>
      <c r="E16" s="71"/>
      <c r="F16" s="80" t="s">
        <v>9</v>
      </c>
      <c r="G16" s="72" t="s">
        <v>9</v>
      </c>
    </row>
    <row r="17" spans="1:7" ht="70" customHeight="1" x14ac:dyDescent="0.35">
      <c r="A17" t="s">
        <v>34</v>
      </c>
      <c r="B17" s="79" t="str">
        <f>HYPERLINK("[EDEL_Portfolio Monthly Notes 31-Dec-2024.xlsx]EODWHF!A1","Edelweiss MSCI (I) DM &amp; WD HC 45 ID Fund")</f>
        <v>Edelweiss MSCI (I) DM &amp; WD HC 45 ID Fund</v>
      </c>
      <c r="C17" s="71"/>
      <c r="D17" s="78" t="s">
        <v>35</v>
      </c>
      <c r="E17" s="71"/>
      <c r="F17" s="80" t="s">
        <v>9</v>
      </c>
      <c r="G17" s="72" t="s">
        <v>9</v>
      </c>
    </row>
    <row r="18" spans="1:7" ht="70" customHeight="1" x14ac:dyDescent="0.35">
      <c r="A18" t="s">
        <v>36</v>
      </c>
      <c r="B18" s="79" t="str">
        <f>HYPERLINK("[EDEL_Portfolio Monthly Notes 31-Dec-2024.xlsx]EDBE31!A1","BHARAT Bond ETF - April 2031")</f>
        <v>BHARAT Bond ETF - April 2031</v>
      </c>
      <c r="C18" s="71"/>
      <c r="D18" s="78" t="s">
        <v>37</v>
      </c>
      <c r="E18" s="71"/>
      <c r="F18" s="80" t="s">
        <v>9</v>
      </c>
      <c r="G18" s="72" t="s">
        <v>9</v>
      </c>
    </row>
    <row r="19" spans="1:7" ht="70" customHeight="1" x14ac:dyDescent="0.35">
      <c r="A19" t="s">
        <v>38</v>
      </c>
      <c r="B19" s="79" t="str">
        <f>HYPERLINK("[EDEL_Portfolio Monthly Notes 31-Dec-2024.xlsx]EDBE32!A1","BHARAT Bond ETF - April 2032")</f>
        <v>BHARAT Bond ETF - April 2032</v>
      </c>
      <c r="C19" s="71"/>
      <c r="D19" s="78" t="s">
        <v>39</v>
      </c>
      <c r="E19" s="71"/>
      <c r="F19" s="80" t="s">
        <v>9</v>
      </c>
      <c r="G19" s="72" t="s">
        <v>9</v>
      </c>
    </row>
    <row r="20" spans="1:7" ht="70" customHeight="1" x14ac:dyDescent="0.35">
      <c r="A20" t="s">
        <v>40</v>
      </c>
      <c r="B20" s="79" t="str">
        <f>HYPERLINK("[EDEL_Portfolio Monthly Notes 31-Dec-2024.xlsx]EDFF25!A1","BHARAT Bond FOF - April 2025")</f>
        <v>BHARAT Bond FOF - April 2025</v>
      </c>
      <c r="C20" s="71"/>
      <c r="D20" s="78" t="s">
        <v>8</v>
      </c>
      <c r="E20" s="71"/>
      <c r="F20" s="80" t="s">
        <v>9</v>
      </c>
      <c r="G20" s="72" t="s">
        <v>9</v>
      </c>
    </row>
    <row r="21" spans="1:7" ht="70" customHeight="1" x14ac:dyDescent="0.35">
      <c r="A21" t="s">
        <v>41</v>
      </c>
      <c r="B21" s="79" t="str">
        <f>HYPERLINK("[EDEL_Portfolio Monthly Notes 31-Dec-2024.xlsx]EEBCYF!A1","Edelweiss Business Cycle Fund")</f>
        <v>Edelweiss Business Cycle Fund</v>
      </c>
      <c r="C21" s="71"/>
      <c r="D21" s="78" t="s">
        <v>15</v>
      </c>
      <c r="E21" s="71"/>
      <c r="F21" s="80" t="s">
        <v>9</v>
      </c>
      <c r="G21" s="72" t="s">
        <v>9</v>
      </c>
    </row>
    <row r="22" spans="1:7" ht="70" customHeight="1" x14ac:dyDescent="0.35">
      <c r="A22" t="s">
        <v>42</v>
      </c>
      <c r="B22" s="79" t="str">
        <f>HYPERLINK("[EDEL_Portfolio Monthly Notes 31-Dec-2024.xlsx]EEDGEF!A1","Edelweiss Large Cap Fund")</f>
        <v>Edelweiss Large Cap Fund</v>
      </c>
      <c r="C22" s="71"/>
      <c r="D22" s="78" t="s">
        <v>43</v>
      </c>
      <c r="E22" s="71"/>
      <c r="F22" s="80" t="s">
        <v>9</v>
      </c>
      <c r="G22" s="72" t="s">
        <v>9</v>
      </c>
    </row>
    <row r="23" spans="1:7" ht="70" customHeight="1" x14ac:dyDescent="0.35">
      <c r="A23" t="s">
        <v>44</v>
      </c>
      <c r="B23" s="79" t="str">
        <f>HYPERLINK("[EDEL_Portfolio Monthly Notes 31-Dec-2024.xlsx]EEMMQE!A1","Edelweiss Nifty500 Multicap Momentum Quality 50 ETF")</f>
        <v>Edelweiss Nifty500 Multicap Momentum Quality 50 ETF</v>
      </c>
      <c r="C23" s="71"/>
      <c r="D23" s="78" t="s">
        <v>18</v>
      </c>
      <c r="E23" s="71"/>
      <c r="F23" s="80" t="s">
        <v>9</v>
      </c>
      <c r="G23" s="72" t="s">
        <v>9</v>
      </c>
    </row>
    <row r="24" spans="1:7" ht="70" customHeight="1" x14ac:dyDescent="0.35">
      <c r="A24" t="s">
        <v>45</v>
      </c>
      <c r="B24" s="79" t="str">
        <f>HYPERLINK("[EDEL_Portfolio Monthly Notes 31-Dec-2024.xlsx]EOUSTF!A1","EDELWEISS US TECHNOLOGY EQUITY FOF")</f>
        <v>EDELWEISS US TECHNOLOGY EQUITY FOF</v>
      </c>
      <c r="C24" s="71"/>
      <c r="D24" s="78" t="s">
        <v>46</v>
      </c>
      <c r="E24" s="71"/>
      <c r="F24" s="80" t="s">
        <v>9</v>
      </c>
      <c r="G24" s="72" t="s">
        <v>9</v>
      </c>
    </row>
    <row r="25" spans="1:7" ht="70" customHeight="1" x14ac:dyDescent="0.35">
      <c r="A25" t="s">
        <v>47</v>
      </c>
      <c r="B25" s="79" t="str">
        <f>HYPERLINK("[EDEL_Portfolio Monthly Notes 31-Dec-2024.xlsx]EDBE30!A1","BHARAT Bond ETF - April 2030")</f>
        <v>BHARAT Bond ETF - April 2030</v>
      </c>
      <c r="C25" s="71"/>
      <c r="D25" s="78" t="s">
        <v>48</v>
      </c>
      <c r="E25" s="71"/>
      <c r="F25" s="80" t="s">
        <v>9</v>
      </c>
      <c r="G25" s="72" t="s">
        <v>9</v>
      </c>
    </row>
    <row r="26" spans="1:7" ht="70" customHeight="1" x14ac:dyDescent="0.35">
      <c r="A26" t="s">
        <v>49</v>
      </c>
      <c r="B26" s="79" t="str">
        <f>HYPERLINK("[EDEL_Portfolio Monthly Notes 31-Dec-2024.xlsx]EEEQTF!A1","Edelweiss Large &amp; Mid Cap Fund")</f>
        <v>Edelweiss Large &amp; Mid Cap Fund</v>
      </c>
      <c r="C26" s="71"/>
      <c r="D26" s="78" t="s">
        <v>50</v>
      </c>
      <c r="E26" s="71"/>
      <c r="F26" s="80" t="s">
        <v>9</v>
      </c>
      <c r="G26" s="72" t="s">
        <v>9</v>
      </c>
    </row>
    <row r="27" spans="1:7" ht="70" customHeight="1" x14ac:dyDescent="0.35">
      <c r="A27" t="s">
        <v>51</v>
      </c>
      <c r="B27" s="79" t="str">
        <f>HYPERLINK("[EDEL_Portfolio Monthly Notes 31-Dec-2024.xlsx]EEPRUA!A1","Edelweiss Aggressive Hybrid Fund")</f>
        <v>Edelweiss Aggressive Hybrid Fund</v>
      </c>
      <c r="C27" s="71"/>
      <c r="D27" s="78" t="s">
        <v>52</v>
      </c>
      <c r="E27" s="71"/>
      <c r="F27" s="80" t="s">
        <v>9</v>
      </c>
      <c r="G27" s="72" t="s">
        <v>9</v>
      </c>
    </row>
    <row r="28" spans="1:7" ht="70" customHeight="1" x14ac:dyDescent="0.35">
      <c r="A28" t="s">
        <v>53</v>
      </c>
      <c r="B28" s="79" t="str">
        <f>HYPERLINK("[EDEL_Portfolio Monthly Notes 31-Dec-2024.xlsx]EETECF!A1","Edelweiss Technology Fund")</f>
        <v>Edelweiss Technology Fund</v>
      </c>
      <c r="C28" s="71"/>
      <c r="D28" s="78" t="s">
        <v>54</v>
      </c>
      <c r="E28" s="71"/>
      <c r="F28" s="80" t="s">
        <v>9</v>
      </c>
      <c r="G28" s="72" t="s">
        <v>9</v>
      </c>
    </row>
    <row r="29" spans="1:7" ht="70" customHeight="1" x14ac:dyDescent="0.35">
      <c r="A29" t="s">
        <v>55</v>
      </c>
      <c r="B29" s="79" t="str">
        <f>HYPERLINK("[EDEL_Portfolio Monthly Notes 31-Dec-2024.xlsx]EOEDOF!A1","Edelweiss Europe Dynamic Equity Offshore Fund")</f>
        <v>Edelweiss Europe Dynamic Equity Offshore Fund</v>
      </c>
      <c r="C29" s="71"/>
      <c r="D29" s="78" t="s">
        <v>56</v>
      </c>
      <c r="E29" s="71"/>
      <c r="F29" s="80" t="s">
        <v>9</v>
      </c>
      <c r="G29" s="72" t="s">
        <v>9</v>
      </c>
    </row>
    <row r="30" spans="1:7" ht="70" customHeight="1" x14ac:dyDescent="0.35">
      <c r="A30" t="s">
        <v>57</v>
      </c>
      <c r="B30" s="79" t="str">
        <f>HYPERLINK("[EDEL_Portfolio Monthly Notes 31-Dec-2024.xlsx]EDACBF!A1","Edelweiss Money Market Fund")</f>
        <v>Edelweiss Money Market Fund</v>
      </c>
      <c r="C30" s="71"/>
      <c r="D30" s="78" t="s">
        <v>58</v>
      </c>
      <c r="E30" s="71"/>
      <c r="F30" s="78" t="s">
        <v>59</v>
      </c>
      <c r="G30" s="71"/>
    </row>
    <row r="31" spans="1:7" ht="70" customHeight="1" x14ac:dyDescent="0.35">
      <c r="A31" t="s">
        <v>60</v>
      </c>
      <c r="B31" s="79" t="str">
        <f>HYPERLINK("[EDEL_Portfolio Monthly Notes 31-Dec-2024.xlsx]EDBE33!A1","BHARAT Bond ETF - April 2033")</f>
        <v>BHARAT Bond ETF - April 2033</v>
      </c>
      <c r="C31" s="71"/>
      <c r="D31" s="78" t="s">
        <v>61</v>
      </c>
      <c r="E31" s="71"/>
      <c r="F31" s="80" t="s">
        <v>9</v>
      </c>
      <c r="G31" s="72" t="s">
        <v>9</v>
      </c>
    </row>
    <row r="32" spans="1:7" ht="70" customHeight="1" x14ac:dyDescent="0.35">
      <c r="A32" t="s">
        <v>62</v>
      </c>
      <c r="B32" s="79" t="str">
        <f>HYPERLINK("[EDEL_Portfolio Monthly Notes 31-Dec-2024.xlsx]EDCG27!A1","Edelweiss CRISIL IBX 50 50 Gilt Plus SDL June 2027 Index Fund")</f>
        <v>Edelweiss CRISIL IBX 50 50 Gilt Plus SDL June 2027 Index Fund</v>
      </c>
      <c r="C32" s="71"/>
      <c r="D32" s="78" t="s">
        <v>63</v>
      </c>
      <c r="E32" s="71"/>
      <c r="F32" s="80" t="s">
        <v>9</v>
      </c>
      <c r="G32" s="72" t="s">
        <v>9</v>
      </c>
    </row>
    <row r="33" spans="1:7" ht="70" customHeight="1" x14ac:dyDescent="0.35">
      <c r="A33" t="s">
        <v>64</v>
      </c>
      <c r="B33" s="79" t="str">
        <f>HYPERLINK("[EDEL_Portfolio Monthly Notes 31-Dec-2024.xlsx]EDNPSF!A1","Edelweiss Nifty PSU Bond Plus SDL Apr2026 50 50 Index Fund")</f>
        <v>Edelweiss Nifty PSU Bond Plus SDL Apr2026 50 50 Index Fund</v>
      </c>
      <c r="C33" s="71"/>
      <c r="D33" s="78" t="s">
        <v>65</v>
      </c>
      <c r="E33" s="71"/>
      <c r="F33" s="80" t="s">
        <v>9</v>
      </c>
      <c r="G33" s="72" t="s">
        <v>9</v>
      </c>
    </row>
    <row r="34" spans="1:7" ht="70" customHeight="1" x14ac:dyDescent="0.35">
      <c r="A34" t="s">
        <v>66</v>
      </c>
      <c r="B34" s="79" t="str">
        <f>HYPERLINK("[EDEL_Portfolio Monthly Notes 31-Dec-2024.xlsx]EEECRF!A1","Edelweiss Flexi-Cap Fund")</f>
        <v>Edelweiss Flexi-Cap Fund</v>
      </c>
      <c r="C34" s="71"/>
      <c r="D34" s="78" t="s">
        <v>15</v>
      </c>
      <c r="E34" s="71"/>
      <c r="F34" s="80" t="s">
        <v>9</v>
      </c>
      <c r="G34" s="72" t="s">
        <v>9</v>
      </c>
    </row>
    <row r="35" spans="1:7" ht="70" customHeight="1" x14ac:dyDescent="0.35">
      <c r="A35" t="s">
        <v>67</v>
      </c>
      <c r="B35" s="79" t="str">
        <f>HYPERLINK("[EDEL_Portfolio Monthly Notes 31-Dec-2024.xlsx]EEIF50!A1","Edelweiss Nifty 50 Index Fund")</f>
        <v>Edelweiss Nifty 50 Index Fund</v>
      </c>
      <c r="C35" s="71"/>
      <c r="D35" s="78" t="s">
        <v>68</v>
      </c>
      <c r="E35" s="71"/>
      <c r="F35" s="80" t="s">
        <v>9</v>
      </c>
      <c r="G35" s="72" t="s">
        <v>9</v>
      </c>
    </row>
    <row r="36" spans="1:7" ht="70" customHeight="1" x14ac:dyDescent="0.35">
      <c r="A36" t="s">
        <v>69</v>
      </c>
      <c r="B36" s="79" t="str">
        <f>HYPERLINK("[EDEL_Portfolio Monthly Notes 31-Dec-2024.xlsx]EEM150!A1","Edelweiss Nifty Midcap150 Momentum 50 Index Fund")</f>
        <v>Edelweiss Nifty Midcap150 Momentum 50 Index Fund</v>
      </c>
      <c r="C36" s="71"/>
      <c r="D36" s="78" t="s">
        <v>70</v>
      </c>
      <c r="E36" s="71"/>
      <c r="F36" s="80" t="s">
        <v>9</v>
      </c>
      <c r="G36" s="72" t="s">
        <v>9</v>
      </c>
    </row>
    <row r="37" spans="1:7" ht="70" customHeight="1" x14ac:dyDescent="0.35">
      <c r="A37" t="s">
        <v>71</v>
      </c>
      <c r="B37" s="79" t="str">
        <f>HYPERLINK("[EDEL_Portfolio Monthly Notes 31-Dec-2024.xlsx]EENBEF!A1","Edelweiss Nifty Bank ETF")</f>
        <v>Edelweiss Nifty Bank ETF</v>
      </c>
      <c r="C37" s="71"/>
      <c r="D37" s="78" t="s">
        <v>72</v>
      </c>
      <c r="E37" s="71"/>
      <c r="F37" s="80" t="s">
        <v>9</v>
      </c>
      <c r="G37" s="72" t="s">
        <v>9</v>
      </c>
    </row>
    <row r="38" spans="1:7" ht="70" customHeight="1" x14ac:dyDescent="0.35">
      <c r="A38" t="s">
        <v>73</v>
      </c>
      <c r="B38" s="79" t="str">
        <f>HYPERLINK("[EDEL_Portfolio Monthly Notes 31-Dec-2024.xlsx]EDFF33!A1","BHARAT Bond FOF - April 2033")</f>
        <v>BHARAT Bond FOF - April 2033</v>
      </c>
      <c r="C38" s="71"/>
      <c r="D38" s="78" t="s">
        <v>61</v>
      </c>
      <c r="E38" s="71"/>
      <c r="F38" s="80" t="s">
        <v>9</v>
      </c>
      <c r="G38" s="72" t="s">
        <v>9</v>
      </c>
    </row>
    <row r="39" spans="1:7" ht="70" customHeight="1" x14ac:dyDescent="0.35">
      <c r="A39" t="s">
        <v>74</v>
      </c>
      <c r="B39" s="79" t="str">
        <f>HYPERLINK("[EDEL_Portfolio Monthly Notes 31-Dec-2024.xlsx]EDGSEC!A1","Edelweiss Government Securities Fund")</f>
        <v>Edelweiss Government Securities Fund</v>
      </c>
      <c r="C39" s="71"/>
      <c r="D39" s="78" t="s">
        <v>75</v>
      </c>
      <c r="E39" s="71"/>
      <c r="F39" s="78" t="s">
        <v>76</v>
      </c>
      <c r="G39" s="71"/>
    </row>
    <row r="40" spans="1:7" ht="70" customHeight="1" x14ac:dyDescent="0.35">
      <c r="A40" t="s">
        <v>77</v>
      </c>
      <c r="B40" s="79" t="str">
        <f>HYPERLINK("[EDEL_Portfolio Monthly Notes 31-Dec-2024.xlsx]EDONTF!A1","EDELWEISS OVERNIGHT FUND")</f>
        <v>EDELWEISS OVERNIGHT FUND</v>
      </c>
      <c r="C40" s="71"/>
      <c r="D40" s="78" t="s">
        <v>78</v>
      </c>
      <c r="E40" s="71"/>
      <c r="F40" s="80" t="s">
        <v>9</v>
      </c>
      <c r="G40" s="72" t="s">
        <v>9</v>
      </c>
    </row>
    <row r="41" spans="1:7" ht="70" customHeight="1" x14ac:dyDescent="0.35">
      <c r="A41" t="s">
        <v>79</v>
      </c>
      <c r="B41" s="79" t="str">
        <f>HYPERLINK("[EDEL_Portfolio Monthly Notes 31-Dec-2024.xlsx]EEESCF!A1","Edelweiss Small Cap Fund")</f>
        <v>Edelweiss Small Cap Fund</v>
      </c>
      <c r="C41" s="71"/>
      <c r="D41" s="78" t="s">
        <v>80</v>
      </c>
      <c r="E41" s="71"/>
      <c r="F41" s="80" t="s">
        <v>9</v>
      </c>
      <c r="G41" s="72" t="s">
        <v>9</v>
      </c>
    </row>
    <row r="42" spans="1:7" ht="70" customHeight="1" x14ac:dyDescent="0.35">
      <c r="A42" t="s">
        <v>81</v>
      </c>
      <c r="B42" s="79" t="str">
        <f>HYPERLINK("[EDEL_Portfolio Monthly Notes 31-Dec-2024.xlsx]EELMIF!A1","Edelweiss NIFTY Large Mid Cap 250 Index Fund")</f>
        <v>Edelweiss NIFTY Large Mid Cap 250 Index Fund</v>
      </c>
      <c r="C42" s="71"/>
      <c r="D42" s="78" t="s">
        <v>50</v>
      </c>
      <c r="E42" s="71"/>
      <c r="F42" s="80" t="s">
        <v>9</v>
      </c>
      <c r="G42" s="72" t="s">
        <v>9</v>
      </c>
    </row>
    <row r="43" spans="1:7" ht="70" customHeight="1" x14ac:dyDescent="0.35">
      <c r="A43" t="s">
        <v>82</v>
      </c>
      <c r="B43" s="79" t="str">
        <f>HYPERLINK("[EDEL_Portfolio Monthly Notes 31-Dec-2024.xlsx]EGSFOF!A1","Edelweiss Gold and Silver ETF FOF")</f>
        <v>Edelweiss Gold and Silver ETF FOF</v>
      </c>
      <c r="C43" s="71"/>
      <c r="D43" s="78" t="s">
        <v>83</v>
      </c>
      <c r="E43" s="71"/>
      <c r="F43" s="80" t="s">
        <v>9</v>
      </c>
      <c r="G43" s="72" t="s">
        <v>9</v>
      </c>
    </row>
    <row r="44" spans="1:7" ht="70" customHeight="1" x14ac:dyDescent="0.35">
      <c r="A44" t="s">
        <v>84</v>
      </c>
      <c r="B44" s="79" t="str">
        <f>HYPERLINK("[EDEL_Portfolio Monthly Notes 31-Dec-2024.xlsx]EDFF32!A1","BHARAT Bond FOF - April 2032")</f>
        <v>BHARAT Bond FOF - April 2032</v>
      </c>
      <c r="C44" s="71"/>
      <c r="D44" s="78" t="s">
        <v>39</v>
      </c>
      <c r="E44" s="71"/>
      <c r="F44" s="80" t="s">
        <v>9</v>
      </c>
      <c r="G44" s="72" t="s">
        <v>9</v>
      </c>
    </row>
    <row r="45" spans="1:7" ht="70" customHeight="1" x14ac:dyDescent="0.35">
      <c r="A45" t="s">
        <v>85</v>
      </c>
      <c r="B45" s="79" t="str">
        <f>HYPERLINK("[EDEL_Portfolio Monthly Notes 31-Dec-2024.xlsx]EEALVF!A1","Edel Nifty Alpha Low Volatility 30 Index Fund")</f>
        <v>Edel Nifty Alpha Low Volatility 30 Index Fund</v>
      </c>
      <c r="C45" s="71"/>
      <c r="D45" s="78" t="s">
        <v>86</v>
      </c>
      <c r="E45" s="71"/>
      <c r="F45" s="80" t="s">
        <v>9</v>
      </c>
      <c r="G45" s="72" t="s">
        <v>9</v>
      </c>
    </row>
    <row r="46" spans="1:7" ht="70" customHeight="1" x14ac:dyDescent="0.35">
      <c r="A46" t="s">
        <v>87</v>
      </c>
      <c r="B46" s="79" t="str">
        <f>HYPERLINK("[EDEL_Portfolio Monthly Notes 31-Dec-2024.xlsx]EEARBF!A1","Edelweiss Arbitrage Fund")</f>
        <v>Edelweiss Arbitrage Fund</v>
      </c>
      <c r="C46" s="71"/>
      <c r="D46" s="78" t="s">
        <v>88</v>
      </c>
      <c r="E46" s="71"/>
      <c r="F46" s="80" t="s">
        <v>9</v>
      </c>
      <c r="G46" s="72" t="s">
        <v>9</v>
      </c>
    </row>
    <row r="47" spans="1:7" ht="70" customHeight="1" x14ac:dyDescent="0.35">
      <c r="A47" t="s">
        <v>89</v>
      </c>
      <c r="B47" s="79" t="str">
        <f>HYPERLINK("[EDEL_Portfolio Monthly Notes 31-Dec-2024.xlsx]EEARFD!A1","Edelweiss Balanced Advantage Fund")</f>
        <v>Edelweiss Balanced Advantage Fund</v>
      </c>
      <c r="C47" s="71"/>
      <c r="D47" s="78" t="s">
        <v>90</v>
      </c>
      <c r="E47" s="71"/>
      <c r="F47" s="80" t="s">
        <v>9</v>
      </c>
      <c r="G47" s="72" t="s">
        <v>9</v>
      </c>
    </row>
    <row r="48" spans="1:7" ht="70" customHeight="1" x14ac:dyDescent="0.35">
      <c r="A48" t="s">
        <v>91</v>
      </c>
      <c r="B48" s="79" t="str">
        <f>HYPERLINK("[EDEL_Portfolio Monthly Notes 31-Dec-2024.xlsx]EEBCIE!A1","Edel BSE Capital Markets &amp; Insurance ETF")</f>
        <v>Edel BSE Capital Markets &amp; Insurance ETF</v>
      </c>
      <c r="C48" s="71"/>
      <c r="D48" s="78" t="s">
        <v>92</v>
      </c>
      <c r="E48" s="71"/>
      <c r="F48" s="80" t="s">
        <v>9</v>
      </c>
      <c r="G48" s="72" t="s">
        <v>9</v>
      </c>
    </row>
    <row r="49" spans="1:7" ht="70" customHeight="1" x14ac:dyDescent="0.35">
      <c r="A49" t="s">
        <v>93</v>
      </c>
      <c r="B49" s="79" t="str">
        <f>HYPERLINK("[EDEL_Portfolio Monthly Notes 31-Dec-2024.xlsx]EEESSF!A1","Edelweiss Equity Savings Fund")</f>
        <v>Edelweiss Equity Savings Fund</v>
      </c>
      <c r="C49" s="71"/>
      <c r="D49" s="78" t="s">
        <v>94</v>
      </c>
      <c r="E49" s="71"/>
      <c r="F49" s="80" t="s">
        <v>9</v>
      </c>
      <c r="G49" s="72" t="s">
        <v>9</v>
      </c>
    </row>
    <row r="50" spans="1:7" ht="70" customHeight="1" x14ac:dyDescent="0.35">
      <c r="A50" t="s">
        <v>95</v>
      </c>
      <c r="B50" s="79" t="str">
        <f>HYPERLINK("[EDEL_Portfolio Monthly Notes 31-Dec-2024.xlsx]EEMCPF!A1","Edelweiss Multi Cap Fund")</f>
        <v>Edelweiss Multi Cap Fund</v>
      </c>
      <c r="C50" s="71"/>
      <c r="D50" s="78" t="s">
        <v>96</v>
      </c>
      <c r="E50" s="71"/>
      <c r="F50" s="80" t="s">
        <v>9</v>
      </c>
      <c r="G50" s="72" t="s">
        <v>9</v>
      </c>
    </row>
    <row r="51" spans="1:7" ht="70" customHeight="1" x14ac:dyDescent="0.35">
      <c r="A51" t="s">
        <v>97</v>
      </c>
      <c r="B51" s="79" t="str">
        <f>HYPERLINK("[EDEL_Portfolio Monthly Notes 31-Dec-2024.xlsx]EESMCF!A1","Edelweiss Mid Cap Fund")</f>
        <v>Edelweiss Mid Cap Fund</v>
      </c>
      <c r="C51" s="71"/>
      <c r="D51" s="78" t="s">
        <v>98</v>
      </c>
      <c r="E51" s="71"/>
      <c r="F51" s="80" t="s">
        <v>9</v>
      </c>
      <c r="G51" s="72" t="s">
        <v>9</v>
      </c>
    </row>
    <row r="52" spans="1:7" ht="70" customHeight="1" x14ac:dyDescent="0.35">
      <c r="A52" t="s">
        <v>99</v>
      </c>
      <c r="B52" s="79" t="str">
        <f>HYPERLINK("[EDEL_Portfolio Monthly Notes 31-Dec-2024.xlsx]EOASEF!A1","Edelweiss ASEAN Equity Off-shore Fund")</f>
        <v>Edelweiss ASEAN Equity Off-shore Fund</v>
      </c>
      <c r="C52" s="71"/>
      <c r="D52" s="78" t="s">
        <v>100</v>
      </c>
      <c r="E52" s="71"/>
      <c r="F52" s="80" t="s">
        <v>9</v>
      </c>
      <c r="G52" s="72" t="s">
        <v>9</v>
      </c>
    </row>
    <row r="53" spans="1:7" ht="70" customHeight="1" x14ac:dyDescent="0.35">
      <c r="A53" t="s">
        <v>101</v>
      </c>
      <c r="B53" s="79" t="str">
        <f>HYPERLINK("[EDEL_Portfolio Monthly Notes 31-Dec-2024.xlsx]EOUSEF!A1","Edelweiss US Value Equity Off-shore Fund")</f>
        <v>Edelweiss US Value Equity Off-shore Fund</v>
      </c>
      <c r="C53" s="71"/>
      <c r="D53" s="78" t="s">
        <v>102</v>
      </c>
      <c r="E53" s="71"/>
      <c r="F53" s="80" t="s">
        <v>9</v>
      </c>
      <c r="G53" s="72" t="s">
        <v>9</v>
      </c>
    </row>
    <row r="54" spans="1:7" ht="70" customHeight="1" x14ac:dyDescent="0.35">
      <c r="A54" t="s">
        <v>103</v>
      </c>
      <c r="B54" s="79" t="str">
        <f>HYPERLINK("[EDEL_Portfolio Monthly Notes 31-Dec-2024.xlsx]ESLVRE!A1","Edelweiss Silver ETF Fund")</f>
        <v>Edelweiss Silver ETF Fund</v>
      </c>
      <c r="C54" s="71"/>
      <c r="D54" s="78" t="s">
        <v>104</v>
      </c>
      <c r="E54" s="71"/>
      <c r="F54" s="80" t="s">
        <v>9</v>
      </c>
      <c r="G54" s="72" t="s">
        <v>9</v>
      </c>
    </row>
    <row r="55" spans="1:7" ht="70" customHeight="1" x14ac:dyDescent="0.35">
      <c r="A55" t="s">
        <v>105</v>
      </c>
      <c r="B55" s="79" t="str">
        <f>HYPERLINK("[EDEL_Portfolio Monthly Notes 31-Dec-2024.xlsx]EDCG37!A1","Edelweiss_CRISIL IBX 50 50 Gilt Plus SDL April 2037 Index Fund")</f>
        <v>Edelweiss_CRISIL IBX 50 50 Gilt Plus SDL April 2037 Index Fund</v>
      </c>
      <c r="C55" s="71"/>
      <c r="D55" s="78" t="s">
        <v>106</v>
      </c>
      <c r="E55" s="71"/>
      <c r="F55" s="80" t="s">
        <v>9</v>
      </c>
      <c r="G55" s="72" t="s">
        <v>9</v>
      </c>
    </row>
    <row r="56" spans="1:7" ht="70" customHeight="1" x14ac:dyDescent="0.35">
      <c r="A56" t="s">
        <v>107</v>
      </c>
      <c r="B56" s="79" t="str">
        <f>HYPERLINK("[EDEL_Portfolio Monthly Notes 31-Dec-2024.xlsx]EDFF30!A1","BHARAT Bond FOF - April 2030")</f>
        <v>BHARAT Bond FOF - April 2030</v>
      </c>
      <c r="C56" s="71"/>
      <c r="D56" s="78" t="s">
        <v>48</v>
      </c>
      <c r="E56" s="71"/>
      <c r="F56" s="80" t="s">
        <v>9</v>
      </c>
      <c r="G56" s="72" t="s">
        <v>9</v>
      </c>
    </row>
    <row r="57" spans="1:7" ht="70" customHeight="1" x14ac:dyDescent="0.35">
      <c r="A57" t="s">
        <v>108</v>
      </c>
      <c r="B57" s="79" t="str">
        <f>HYPERLINK("[EDEL_Portfolio Monthly Notes 31-Dec-2024.xlsx]EDFF31!A1","BHARAT Bond FOF - April 2031")</f>
        <v>BHARAT Bond FOF - April 2031</v>
      </c>
      <c r="C57" s="71"/>
      <c r="D57" s="78" t="s">
        <v>37</v>
      </c>
      <c r="E57" s="71"/>
      <c r="F57" s="80" t="s">
        <v>9</v>
      </c>
      <c r="G57" s="72" t="s">
        <v>9</v>
      </c>
    </row>
    <row r="58" spans="1:7" ht="70" customHeight="1" x14ac:dyDescent="0.35">
      <c r="A58" t="s">
        <v>109</v>
      </c>
      <c r="B58" s="79" t="str">
        <f>HYPERLINK("[EDEL_Portfolio Monthly Notes 31-Dec-2024.xlsx]EDNP27!A1","Edelweiss Nifty PSU Bond Plus SDL Apr2027 50 50 Index")</f>
        <v>Edelweiss Nifty PSU Bond Plus SDL Apr2027 50 50 Index</v>
      </c>
      <c r="C58" s="71"/>
      <c r="D58" s="78" t="s">
        <v>110</v>
      </c>
      <c r="E58" s="71"/>
      <c r="F58" s="80" t="s">
        <v>9</v>
      </c>
      <c r="G58" s="72" t="s">
        <v>9</v>
      </c>
    </row>
    <row r="59" spans="1:7" ht="70" customHeight="1" x14ac:dyDescent="0.35">
      <c r="A59" t="s">
        <v>111</v>
      </c>
      <c r="B59" s="79" t="str">
        <f>HYPERLINK("[EDEL_Portfolio Monthly Notes 31-Dec-2024.xlsx]EEMAAF!A1","Edelweiss Multi Asset Allocation Fund")</f>
        <v>Edelweiss Multi Asset Allocation Fund</v>
      </c>
      <c r="C59" s="71"/>
      <c r="D59" s="78" t="s">
        <v>112</v>
      </c>
      <c r="E59" s="71"/>
      <c r="F59" s="80" t="s">
        <v>9</v>
      </c>
      <c r="G59" s="72" t="s">
        <v>9</v>
      </c>
    </row>
    <row r="60" spans="1:7" ht="70" customHeight="1" x14ac:dyDescent="0.35">
      <c r="A60" t="s">
        <v>113</v>
      </c>
      <c r="B60" s="79" t="str">
        <f>HYPERLINK("[EDEL_Portfolio Monthly Notes 31-Dec-2024.xlsx]EENN50!A1","Edelweiss Nifty Next 50 Index Fund")</f>
        <v>Edelweiss Nifty Next 50 Index Fund</v>
      </c>
      <c r="C60" s="71"/>
      <c r="D60" s="78" t="s">
        <v>114</v>
      </c>
      <c r="E60" s="71"/>
      <c r="F60" s="80" t="s">
        <v>9</v>
      </c>
      <c r="G60" s="72" t="s">
        <v>9</v>
      </c>
    </row>
    <row r="61" spans="1:7" ht="70" customHeight="1" x14ac:dyDescent="0.35">
      <c r="A61" t="s">
        <v>115</v>
      </c>
      <c r="B61" s="79" t="str">
        <f>HYPERLINK("[EDEL_Portfolio Monthly Notes 31-Dec-2024.xlsx]EES250!A1","Edelweiss Nifty Smallcap 250 Index Fund")</f>
        <v>Edelweiss Nifty Smallcap 250 Index Fund</v>
      </c>
      <c r="C61" s="71"/>
      <c r="D61" s="78" t="s">
        <v>80</v>
      </c>
      <c r="E61" s="71"/>
      <c r="F61" s="80" t="s">
        <v>9</v>
      </c>
      <c r="G61" s="72" t="s">
        <v>9</v>
      </c>
    </row>
    <row r="62" spans="1:7" ht="70" customHeight="1" x14ac:dyDescent="0.35">
      <c r="A62" t="s">
        <v>116</v>
      </c>
      <c r="B62" s="79" t="str">
        <f>HYPERLINK("[EDEL_Portfolio Monthly Notes 31-Dec-2024.xlsx]EGOLDE!A1","Edelweiss Gold ETF Fund")</f>
        <v>Edelweiss Gold ETF Fund</v>
      </c>
      <c r="C62" s="71"/>
      <c r="D62" s="78" t="s">
        <v>117</v>
      </c>
      <c r="E62" s="71"/>
      <c r="F62" s="80" t="s">
        <v>9</v>
      </c>
      <c r="G62" s="72" t="s">
        <v>9</v>
      </c>
    </row>
    <row r="63" spans="1:7" ht="70" customHeight="1" x14ac:dyDescent="0.35">
      <c r="A63" t="s">
        <v>118</v>
      </c>
      <c r="B63" s="79" t="str">
        <f>HYPERLINK("[EDEL_Portfolio Monthly Notes 31-Dec-2024.xlsx]ELLIQF!A1","Edelweiss Liquid Fund")</f>
        <v>Edelweiss Liquid Fund</v>
      </c>
      <c r="C63" s="71"/>
      <c r="D63" s="78" t="s">
        <v>119</v>
      </c>
      <c r="E63" s="71"/>
      <c r="F63" s="78" t="s">
        <v>120</v>
      </c>
      <c r="G63" s="71"/>
    </row>
  </sheetData>
  <mergeCells count="2">
    <mergeCell ref="A1:B1"/>
    <mergeCell ref="A2:B2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103"/>
  <sheetViews>
    <sheetView showGridLines="0" workbookViewId="0">
      <pane ySplit="4" topLeftCell="A56" activePane="bottomLeft" state="frozen"/>
      <selection pane="bottomLeft" activeCell="E56" sqref="E56"/>
    </sheetView>
  </sheetViews>
  <sheetFormatPr defaultRowHeight="14.5" x14ac:dyDescent="0.35"/>
  <cols>
    <col min="1" max="1" width="50.54296875" customWidth="1"/>
    <col min="2" max="2" width="22" bestFit="1" customWidth="1"/>
    <col min="3" max="3" width="26.7265625" customWidth="1"/>
    <col min="4" max="4" width="22" customWidth="1"/>
    <col min="5" max="5" width="16.453125" customWidth="1"/>
    <col min="6" max="6" width="22" customWidth="1"/>
    <col min="7" max="7" width="6.1796875" style="2" bestFit="1" customWidth="1"/>
    <col min="12" max="12" width="70.26953125" bestFit="1" customWidth="1"/>
    <col min="13" max="13" width="10.81640625" bestFit="1" customWidth="1"/>
    <col min="14" max="14" width="10.54296875" bestFit="1" customWidth="1"/>
    <col min="15" max="15" width="12" bestFit="1" customWidth="1"/>
    <col min="16" max="16" width="12.54296875" customWidth="1"/>
  </cols>
  <sheetData>
    <row r="1" spans="1:8" ht="36.75" customHeight="1" x14ac:dyDescent="0.35">
      <c r="A1" s="74" t="s">
        <v>703</v>
      </c>
      <c r="B1" s="75"/>
      <c r="C1" s="75"/>
      <c r="D1" s="75"/>
      <c r="E1" s="75"/>
      <c r="F1" s="75"/>
      <c r="G1" s="76"/>
      <c r="H1" s="47" t="str">
        <f>HYPERLINK("[EDEL_Portfolio Monthly Notes 31-Dec-2024.xlsx]Index!A1","Index")</f>
        <v>Index</v>
      </c>
    </row>
    <row r="2" spans="1:8" ht="19.5" customHeight="1" x14ac:dyDescent="0.35">
      <c r="A2" s="74" t="s">
        <v>704</v>
      </c>
      <c r="B2" s="75"/>
      <c r="C2" s="75"/>
      <c r="D2" s="75"/>
      <c r="E2" s="75"/>
      <c r="F2" s="75"/>
      <c r="G2" s="76"/>
    </row>
    <row r="4" spans="1:8" ht="48" customHeight="1" x14ac:dyDescent="0.35">
      <c r="A4" s="4" t="s">
        <v>123</v>
      </c>
      <c r="B4" s="4" t="s">
        <v>124</v>
      </c>
      <c r="C4" s="4" t="s">
        <v>125</v>
      </c>
      <c r="D4" s="5" t="s">
        <v>126</v>
      </c>
      <c r="E4" s="6" t="s">
        <v>127</v>
      </c>
      <c r="F4" s="6" t="s">
        <v>128</v>
      </c>
      <c r="G4" s="7" t="s">
        <v>129</v>
      </c>
    </row>
    <row r="5" spans="1:8" x14ac:dyDescent="0.35">
      <c r="A5" s="8"/>
      <c r="B5" s="31"/>
      <c r="C5" s="31"/>
      <c r="D5" s="9"/>
      <c r="E5" s="10"/>
      <c r="F5" s="11"/>
      <c r="G5" s="12"/>
    </row>
    <row r="6" spans="1:8" x14ac:dyDescent="0.35">
      <c r="A6" s="13"/>
      <c r="B6" s="32"/>
      <c r="C6" s="32"/>
      <c r="D6" s="14"/>
      <c r="E6" s="15"/>
      <c r="F6" s="16"/>
      <c r="G6" s="16"/>
    </row>
    <row r="7" spans="1:8" x14ac:dyDescent="0.35">
      <c r="A7" s="17" t="s">
        <v>130</v>
      </c>
      <c r="B7" s="32"/>
      <c r="C7" s="32"/>
      <c r="D7" s="14"/>
      <c r="E7" s="15" t="s">
        <v>131</v>
      </c>
      <c r="F7" s="16" t="s">
        <v>131</v>
      </c>
      <c r="G7" s="16"/>
    </row>
    <row r="8" spans="1:8" x14ac:dyDescent="0.35">
      <c r="A8" s="13"/>
      <c r="B8" s="32"/>
      <c r="C8" s="32"/>
      <c r="D8" s="14"/>
      <c r="E8" s="15"/>
      <c r="F8" s="16"/>
      <c r="G8" s="16"/>
    </row>
    <row r="9" spans="1:8" x14ac:dyDescent="0.35">
      <c r="A9" s="17" t="s">
        <v>132</v>
      </c>
      <c r="B9" s="32"/>
      <c r="C9" s="32"/>
      <c r="D9" s="14"/>
      <c r="E9" s="15"/>
      <c r="F9" s="16"/>
      <c r="G9" s="16"/>
    </row>
    <row r="10" spans="1:8" x14ac:dyDescent="0.35">
      <c r="A10" s="17" t="s">
        <v>133</v>
      </c>
      <c r="B10" s="32"/>
      <c r="C10" s="32"/>
      <c r="D10" s="14"/>
      <c r="E10" s="15"/>
      <c r="F10" s="16"/>
      <c r="G10" s="16"/>
    </row>
    <row r="11" spans="1:8" x14ac:dyDescent="0.35">
      <c r="A11" s="13" t="s">
        <v>705</v>
      </c>
      <c r="B11" s="32" t="s">
        <v>706</v>
      </c>
      <c r="C11" s="32" t="s">
        <v>139</v>
      </c>
      <c r="D11" s="14">
        <v>6000000</v>
      </c>
      <c r="E11" s="15">
        <v>5982.25</v>
      </c>
      <c r="F11" s="16">
        <v>7.3999999999999996E-2</v>
      </c>
      <c r="G11" s="16">
        <v>7.5999999999999998E-2</v>
      </c>
    </row>
    <row r="12" spans="1:8" x14ac:dyDescent="0.35">
      <c r="A12" s="13" t="s">
        <v>707</v>
      </c>
      <c r="B12" s="32" t="s">
        <v>708</v>
      </c>
      <c r="C12" s="32" t="s">
        <v>139</v>
      </c>
      <c r="D12" s="14">
        <v>6000000</v>
      </c>
      <c r="E12" s="15">
        <v>5927.44</v>
      </c>
      <c r="F12" s="16">
        <v>7.3400000000000007E-2</v>
      </c>
      <c r="G12" s="16">
        <v>7.6999999999999999E-2</v>
      </c>
    </row>
    <row r="13" spans="1:8" x14ac:dyDescent="0.35">
      <c r="A13" s="13" t="s">
        <v>709</v>
      </c>
      <c r="B13" s="32" t="s">
        <v>710</v>
      </c>
      <c r="C13" s="32" t="s">
        <v>148</v>
      </c>
      <c r="D13" s="14">
        <v>5500000</v>
      </c>
      <c r="E13" s="15">
        <v>5477.2</v>
      </c>
      <c r="F13" s="16">
        <v>6.7799999999999999E-2</v>
      </c>
      <c r="G13" s="16">
        <v>7.7575000000000005E-2</v>
      </c>
    </row>
    <row r="14" spans="1:8" x14ac:dyDescent="0.35">
      <c r="A14" s="13" t="s">
        <v>711</v>
      </c>
      <c r="B14" s="32" t="s">
        <v>712</v>
      </c>
      <c r="C14" s="32" t="s">
        <v>139</v>
      </c>
      <c r="D14" s="14">
        <v>5000000</v>
      </c>
      <c r="E14" s="15">
        <v>5012.62</v>
      </c>
      <c r="F14" s="16">
        <v>6.2E-2</v>
      </c>
      <c r="G14" s="16">
        <v>7.6550000000000007E-2</v>
      </c>
    </row>
    <row r="15" spans="1:8" x14ac:dyDescent="0.35">
      <c r="A15" s="13" t="s">
        <v>713</v>
      </c>
      <c r="B15" s="32" t="s">
        <v>714</v>
      </c>
      <c r="C15" s="32" t="s">
        <v>139</v>
      </c>
      <c r="D15" s="14">
        <v>4000000</v>
      </c>
      <c r="E15" s="15">
        <v>3991.45</v>
      </c>
      <c r="F15" s="16">
        <v>4.9399999999999999E-2</v>
      </c>
      <c r="G15" s="16">
        <v>7.6649999999999996E-2</v>
      </c>
    </row>
    <row r="16" spans="1:8" x14ac:dyDescent="0.35">
      <c r="A16" s="13" t="s">
        <v>715</v>
      </c>
      <c r="B16" s="32" t="s">
        <v>716</v>
      </c>
      <c r="C16" s="32" t="s">
        <v>139</v>
      </c>
      <c r="D16" s="14">
        <v>4000000</v>
      </c>
      <c r="E16" s="15">
        <v>3965.42</v>
      </c>
      <c r="F16" s="16">
        <v>4.9099999999999998E-2</v>
      </c>
      <c r="G16" s="16">
        <v>7.6399999999999996E-2</v>
      </c>
    </row>
    <row r="17" spans="1:7" x14ac:dyDescent="0.35">
      <c r="A17" s="13" t="s">
        <v>717</v>
      </c>
      <c r="B17" s="32" t="s">
        <v>718</v>
      </c>
      <c r="C17" s="32" t="s">
        <v>148</v>
      </c>
      <c r="D17" s="14">
        <v>2500000</v>
      </c>
      <c r="E17" s="15">
        <v>2497.33</v>
      </c>
      <c r="F17" s="16">
        <v>3.09E-2</v>
      </c>
      <c r="G17" s="16">
        <v>7.5149999999999995E-2</v>
      </c>
    </row>
    <row r="18" spans="1:7" x14ac:dyDescent="0.35">
      <c r="A18" s="13" t="s">
        <v>719</v>
      </c>
      <c r="B18" s="32" t="s">
        <v>720</v>
      </c>
      <c r="C18" s="32" t="s">
        <v>148</v>
      </c>
      <c r="D18" s="14">
        <v>2500000</v>
      </c>
      <c r="E18" s="15">
        <v>2488.59</v>
      </c>
      <c r="F18" s="16">
        <v>3.0800000000000001E-2</v>
      </c>
      <c r="G18" s="16">
        <v>7.6999999999999999E-2</v>
      </c>
    </row>
    <row r="19" spans="1:7" x14ac:dyDescent="0.35">
      <c r="A19" s="13" t="s">
        <v>721</v>
      </c>
      <c r="B19" s="32" t="s">
        <v>722</v>
      </c>
      <c r="C19" s="32" t="s">
        <v>139</v>
      </c>
      <c r="D19" s="14">
        <v>2000000</v>
      </c>
      <c r="E19" s="15">
        <v>1993.74</v>
      </c>
      <c r="F19" s="16">
        <v>2.47E-2</v>
      </c>
      <c r="G19" s="16">
        <v>7.5950000000000004E-2</v>
      </c>
    </row>
    <row r="20" spans="1:7" x14ac:dyDescent="0.35">
      <c r="A20" s="13" t="s">
        <v>723</v>
      </c>
      <c r="B20" s="32" t="s">
        <v>724</v>
      </c>
      <c r="C20" s="32" t="s">
        <v>148</v>
      </c>
      <c r="D20" s="14">
        <v>1000000</v>
      </c>
      <c r="E20" s="15">
        <v>999.55</v>
      </c>
      <c r="F20" s="16">
        <v>1.24E-2</v>
      </c>
      <c r="G20" s="16">
        <v>7.7576000000000006E-2</v>
      </c>
    </row>
    <row r="21" spans="1:7" x14ac:dyDescent="0.35">
      <c r="A21" s="13" t="s">
        <v>725</v>
      </c>
      <c r="B21" s="32" t="s">
        <v>726</v>
      </c>
      <c r="C21" s="32" t="s">
        <v>139</v>
      </c>
      <c r="D21" s="14">
        <v>1000000</v>
      </c>
      <c r="E21" s="15">
        <v>996.14</v>
      </c>
      <c r="F21" s="16">
        <v>1.23E-2</v>
      </c>
      <c r="G21" s="16">
        <v>7.6998999999999998E-2</v>
      </c>
    </row>
    <row r="22" spans="1:7" x14ac:dyDescent="0.35">
      <c r="A22" s="13" t="s">
        <v>727</v>
      </c>
      <c r="B22" s="32" t="s">
        <v>728</v>
      </c>
      <c r="C22" s="32" t="s">
        <v>139</v>
      </c>
      <c r="D22" s="14">
        <v>500000</v>
      </c>
      <c r="E22" s="15">
        <v>501.97</v>
      </c>
      <c r="F22" s="16">
        <v>6.1999999999999998E-3</v>
      </c>
      <c r="G22" s="16">
        <v>7.6550000000000007E-2</v>
      </c>
    </row>
    <row r="23" spans="1:7" x14ac:dyDescent="0.35">
      <c r="A23" s="13" t="s">
        <v>729</v>
      </c>
      <c r="B23" s="32" t="s">
        <v>730</v>
      </c>
      <c r="C23" s="32" t="s">
        <v>148</v>
      </c>
      <c r="D23" s="14">
        <v>500000</v>
      </c>
      <c r="E23" s="15">
        <v>497.73</v>
      </c>
      <c r="F23" s="16">
        <v>6.1999999999999998E-3</v>
      </c>
      <c r="G23" s="16">
        <v>7.7576000000000006E-2</v>
      </c>
    </row>
    <row r="24" spans="1:7" x14ac:dyDescent="0.35">
      <c r="A24" s="13" t="s">
        <v>731</v>
      </c>
      <c r="B24" s="32" t="s">
        <v>732</v>
      </c>
      <c r="C24" s="32" t="s">
        <v>139</v>
      </c>
      <c r="D24" s="14">
        <v>500000</v>
      </c>
      <c r="E24" s="15">
        <v>495.86</v>
      </c>
      <c r="F24" s="16">
        <v>6.1000000000000004E-3</v>
      </c>
      <c r="G24" s="16">
        <v>7.5899999999999995E-2</v>
      </c>
    </row>
    <row r="25" spans="1:7" x14ac:dyDescent="0.35">
      <c r="A25" s="17" t="s">
        <v>193</v>
      </c>
      <c r="B25" s="33"/>
      <c r="C25" s="33"/>
      <c r="D25" s="18"/>
      <c r="E25" s="19">
        <v>40827.29</v>
      </c>
      <c r="F25" s="20">
        <v>0.50529999999999997</v>
      </c>
      <c r="G25" s="21"/>
    </row>
    <row r="26" spans="1:7" x14ac:dyDescent="0.35">
      <c r="A26" s="17" t="s">
        <v>284</v>
      </c>
      <c r="B26" s="32"/>
      <c r="C26" s="32"/>
      <c r="D26" s="14"/>
      <c r="E26" s="15"/>
      <c r="F26" s="16"/>
      <c r="G26" s="16"/>
    </row>
    <row r="27" spans="1:7" x14ac:dyDescent="0.35">
      <c r="A27" s="13" t="s">
        <v>733</v>
      </c>
      <c r="B27" s="32" t="s">
        <v>734</v>
      </c>
      <c r="C27" s="32" t="s">
        <v>281</v>
      </c>
      <c r="D27" s="14">
        <v>7000000</v>
      </c>
      <c r="E27" s="15">
        <v>7059.72</v>
      </c>
      <c r="F27" s="16">
        <v>8.7400000000000005E-2</v>
      </c>
      <c r="G27" s="16">
        <v>6.9315000000000002E-2</v>
      </c>
    </row>
    <row r="28" spans="1:7" x14ac:dyDescent="0.35">
      <c r="A28" s="13" t="s">
        <v>735</v>
      </c>
      <c r="B28" s="32" t="s">
        <v>736</v>
      </c>
      <c r="C28" s="32" t="s">
        <v>281</v>
      </c>
      <c r="D28" s="14">
        <v>5000000</v>
      </c>
      <c r="E28" s="15">
        <v>5032.95</v>
      </c>
      <c r="F28" s="16">
        <v>6.2300000000000001E-2</v>
      </c>
      <c r="G28" s="16">
        <v>6.9443000000000005E-2</v>
      </c>
    </row>
    <row r="29" spans="1:7" x14ac:dyDescent="0.35">
      <c r="A29" s="13" t="s">
        <v>737</v>
      </c>
      <c r="B29" s="32" t="s">
        <v>738</v>
      </c>
      <c r="C29" s="32" t="s">
        <v>281</v>
      </c>
      <c r="D29" s="14">
        <v>2500000</v>
      </c>
      <c r="E29" s="15">
        <v>2522.5</v>
      </c>
      <c r="F29" s="16">
        <v>3.1199999999999999E-2</v>
      </c>
      <c r="G29" s="16">
        <v>6.9470000000000004E-2</v>
      </c>
    </row>
    <row r="30" spans="1:7" x14ac:dyDescent="0.35">
      <c r="A30" s="13" t="s">
        <v>739</v>
      </c>
      <c r="B30" s="32" t="s">
        <v>740</v>
      </c>
      <c r="C30" s="32" t="s">
        <v>281</v>
      </c>
      <c r="D30" s="14">
        <v>2500000</v>
      </c>
      <c r="E30" s="15">
        <v>2520.37</v>
      </c>
      <c r="F30" s="16">
        <v>3.1199999999999999E-2</v>
      </c>
      <c r="G30" s="16">
        <v>6.9893999999999998E-2</v>
      </c>
    </row>
    <row r="31" spans="1:7" x14ac:dyDescent="0.35">
      <c r="A31" s="13" t="s">
        <v>741</v>
      </c>
      <c r="B31" s="32" t="s">
        <v>742</v>
      </c>
      <c r="C31" s="32" t="s">
        <v>281</v>
      </c>
      <c r="D31" s="14">
        <v>2500000</v>
      </c>
      <c r="E31" s="15">
        <v>2519.83</v>
      </c>
      <c r="F31" s="16">
        <v>3.1199999999999999E-2</v>
      </c>
      <c r="G31" s="16">
        <v>6.9879999999999998E-2</v>
      </c>
    </row>
    <row r="32" spans="1:7" x14ac:dyDescent="0.35">
      <c r="A32" s="13" t="s">
        <v>743</v>
      </c>
      <c r="B32" s="32" t="s">
        <v>744</v>
      </c>
      <c r="C32" s="32" t="s">
        <v>281</v>
      </c>
      <c r="D32" s="14">
        <v>2500000</v>
      </c>
      <c r="E32" s="15">
        <v>2519.54</v>
      </c>
      <c r="F32" s="16">
        <v>3.1199999999999999E-2</v>
      </c>
      <c r="G32" s="16">
        <v>6.9986000000000007E-2</v>
      </c>
    </row>
    <row r="33" spans="1:7" x14ac:dyDescent="0.35">
      <c r="A33" s="13" t="s">
        <v>745</v>
      </c>
      <c r="B33" s="32" t="s">
        <v>746</v>
      </c>
      <c r="C33" s="32" t="s">
        <v>281</v>
      </c>
      <c r="D33" s="14">
        <v>2500000</v>
      </c>
      <c r="E33" s="15">
        <v>2516.4499999999998</v>
      </c>
      <c r="F33" s="16">
        <v>3.1099999999999999E-2</v>
      </c>
      <c r="G33" s="16">
        <v>6.9572999999999996E-2</v>
      </c>
    </row>
    <row r="34" spans="1:7" x14ac:dyDescent="0.35">
      <c r="A34" s="13" t="s">
        <v>747</v>
      </c>
      <c r="B34" s="32" t="s">
        <v>748</v>
      </c>
      <c r="C34" s="32" t="s">
        <v>281</v>
      </c>
      <c r="D34" s="14">
        <v>2500000</v>
      </c>
      <c r="E34" s="15">
        <v>2509.77</v>
      </c>
      <c r="F34" s="16">
        <v>3.1099999999999999E-2</v>
      </c>
      <c r="G34" s="16">
        <v>6.9570000000000007E-2</v>
      </c>
    </row>
    <row r="35" spans="1:7" x14ac:dyDescent="0.35">
      <c r="A35" s="13" t="s">
        <v>749</v>
      </c>
      <c r="B35" s="32" t="s">
        <v>750</v>
      </c>
      <c r="C35" s="32" t="s">
        <v>281</v>
      </c>
      <c r="D35" s="14">
        <v>2000000</v>
      </c>
      <c r="E35" s="15">
        <v>2016.68</v>
      </c>
      <c r="F35" s="16">
        <v>2.5000000000000001E-2</v>
      </c>
      <c r="G35" s="16">
        <v>6.9470000000000004E-2</v>
      </c>
    </row>
    <row r="36" spans="1:7" x14ac:dyDescent="0.35">
      <c r="A36" s="13" t="s">
        <v>751</v>
      </c>
      <c r="B36" s="32" t="s">
        <v>752</v>
      </c>
      <c r="C36" s="32" t="s">
        <v>281</v>
      </c>
      <c r="D36" s="14">
        <v>2000000</v>
      </c>
      <c r="E36" s="15">
        <v>2013.02</v>
      </c>
      <c r="F36" s="16">
        <v>2.4899999999999999E-2</v>
      </c>
      <c r="G36" s="16">
        <v>6.9625000000000006E-2</v>
      </c>
    </row>
    <row r="37" spans="1:7" x14ac:dyDescent="0.35">
      <c r="A37" s="13" t="s">
        <v>753</v>
      </c>
      <c r="B37" s="32" t="s">
        <v>754</v>
      </c>
      <c r="C37" s="32" t="s">
        <v>281</v>
      </c>
      <c r="D37" s="14">
        <v>1000000</v>
      </c>
      <c r="E37" s="15">
        <v>1008.62</v>
      </c>
      <c r="F37" s="16">
        <v>1.2500000000000001E-2</v>
      </c>
      <c r="G37" s="16">
        <v>7.0194000000000006E-2</v>
      </c>
    </row>
    <row r="38" spans="1:7" x14ac:dyDescent="0.35">
      <c r="A38" s="13" t="s">
        <v>755</v>
      </c>
      <c r="B38" s="32" t="s">
        <v>756</v>
      </c>
      <c r="C38" s="32" t="s">
        <v>281</v>
      </c>
      <c r="D38" s="14">
        <v>1000000</v>
      </c>
      <c r="E38" s="15">
        <v>1007.73</v>
      </c>
      <c r="F38" s="16">
        <v>1.2500000000000001E-2</v>
      </c>
      <c r="G38" s="16">
        <v>6.9834999999999994E-2</v>
      </c>
    </row>
    <row r="39" spans="1:7" x14ac:dyDescent="0.35">
      <c r="A39" s="13" t="s">
        <v>757</v>
      </c>
      <c r="B39" s="32" t="s">
        <v>758</v>
      </c>
      <c r="C39" s="32" t="s">
        <v>281</v>
      </c>
      <c r="D39" s="14">
        <v>1000000</v>
      </c>
      <c r="E39" s="15">
        <v>1006.15</v>
      </c>
      <c r="F39" s="16">
        <v>1.2500000000000001E-2</v>
      </c>
      <c r="G39" s="16">
        <v>6.9501999999999994E-2</v>
      </c>
    </row>
    <row r="40" spans="1:7" x14ac:dyDescent="0.35">
      <c r="A40" s="13" t="s">
        <v>759</v>
      </c>
      <c r="B40" s="32" t="s">
        <v>760</v>
      </c>
      <c r="C40" s="32" t="s">
        <v>281</v>
      </c>
      <c r="D40" s="14">
        <v>1000000</v>
      </c>
      <c r="E40" s="15">
        <v>1005.48</v>
      </c>
      <c r="F40" s="16">
        <v>1.24E-2</v>
      </c>
      <c r="G40" s="16">
        <v>6.9505999999999998E-2</v>
      </c>
    </row>
    <row r="41" spans="1:7" x14ac:dyDescent="0.35">
      <c r="A41" s="13" t="s">
        <v>761</v>
      </c>
      <c r="B41" s="32" t="s">
        <v>762</v>
      </c>
      <c r="C41" s="32" t="s">
        <v>281</v>
      </c>
      <c r="D41" s="14">
        <v>1000000</v>
      </c>
      <c r="E41" s="15">
        <v>996.91</v>
      </c>
      <c r="F41" s="16">
        <v>1.23E-2</v>
      </c>
      <c r="G41" s="16">
        <v>6.9724999999999995E-2</v>
      </c>
    </row>
    <row r="42" spans="1:7" x14ac:dyDescent="0.35">
      <c r="A42" s="13" t="s">
        <v>763</v>
      </c>
      <c r="B42" s="32" t="s">
        <v>764</v>
      </c>
      <c r="C42" s="32" t="s">
        <v>281</v>
      </c>
      <c r="D42" s="14">
        <v>500000</v>
      </c>
      <c r="E42" s="15">
        <v>504.6</v>
      </c>
      <c r="F42" s="16">
        <v>6.1999999999999998E-3</v>
      </c>
      <c r="G42" s="16">
        <v>6.9315000000000002E-2</v>
      </c>
    </row>
    <row r="43" spans="1:7" x14ac:dyDescent="0.35">
      <c r="A43" s="13" t="s">
        <v>765</v>
      </c>
      <c r="B43" s="32" t="s">
        <v>766</v>
      </c>
      <c r="C43" s="32" t="s">
        <v>281</v>
      </c>
      <c r="D43" s="14">
        <v>500000</v>
      </c>
      <c r="E43" s="15">
        <v>503.92</v>
      </c>
      <c r="F43" s="16">
        <v>6.1999999999999998E-3</v>
      </c>
      <c r="G43" s="16">
        <v>6.9843000000000002E-2</v>
      </c>
    </row>
    <row r="44" spans="1:7" x14ac:dyDescent="0.35">
      <c r="A44" s="13" t="s">
        <v>767</v>
      </c>
      <c r="B44" s="32" t="s">
        <v>768</v>
      </c>
      <c r="C44" s="32" t="s">
        <v>281</v>
      </c>
      <c r="D44" s="14">
        <v>500000</v>
      </c>
      <c r="E44" s="15">
        <v>503.88</v>
      </c>
      <c r="F44" s="16">
        <v>6.1999999999999998E-3</v>
      </c>
      <c r="G44" s="16">
        <v>6.9884000000000002E-2</v>
      </c>
    </row>
    <row r="45" spans="1:7" x14ac:dyDescent="0.35">
      <c r="A45" s="17" t="s">
        <v>193</v>
      </c>
      <c r="B45" s="33"/>
      <c r="C45" s="33"/>
      <c r="D45" s="18"/>
      <c r="E45" s="19">
        <v>37768.120000000003</v>
      </c>
      <c r="F45" s="20">
        <v>0.46739999999999998</v>
      </c>
      <c r="G45" s="21"/>
    </row>
    <row r="46" spans="1:7" x14ac:dyDescent="0.35">
      <c r="A46" s="13"/>
      <c r="B46" s="32"/>
      <c r="C46" s="32"/>
      <c r="D46" s="14"/>
      <c r="E46" s="15"/>
      <c r="F46" s="16"/>
      <c r="G46" s="16"/>
    </row>
    <row r="47" spans="1:7" x14ac:dyDescent="0.35">
      <c r="A47" s="13"/>
      <c r="B47" s="32"/>
      <c r="C47" s="32"/>
      <c r="D47" s="14"/>
      <c r="E47" s="15"/>
      <c r="F47" s="16"/>
      <c r="G47" s="16"/>
    </row>
    <row r="48" spans="1:7" x14ac:dyDescent="0.35">
      <c r="A48" s="17" t="s">
        <v>194</v>
      </c>
      <c r="B48" s="32"/>
      <c r="C48" s="32"/>
      <c r="D48" s="14"/>
      <c r="E48" s="15"/>
      <c r="F48" s="16"/>
      <c r="G48" s="16"/>
    </row>
    <row r="49" spans="1:7" x14ac:dyDescent="0.35">
      <c r="A49" s="17" t="s">
        <v>193</v>
      </c>
      <c r="B49" s="32"/>
      <c r="C49" s="32"/>
      <c r="D49" s="14"/>
      <c r="E49" s="22" t="s">
        <v>131</v>
      </c>
      <c r="F49" s="23" t="s">
        <v>131</v>
      </c>
      <c r="G49" s="16"/>
    </row>
    <row r="50" spans="1:7" x14ac:dyDescent="0.35">
      <c r="A50" s="13"/>
      <c r="B50" s="32"/>
      <c r="C50" s="32"/>
      <c r="D50" s="14"/>
      <c r="E50" s="15"/>
      <c r="F50" s="16"/>
      <c r="G50" s="16"/>
    </row>
    <row r="51" spans="1:7" x14ac:dyDescent="0.35">
      <c r="A51" s="17" t="s">
        <v>195</v>
      </c>
      <c r="B51" s="32"/>
      <c r="C51" s="32"/>
      <c r="D51" s="14"/>
      <c r="E51" s="15"/>
      <c r="F51" s="16"/>
      <c r="G51" s="16"/>
    </row>
    <row r="52" spans="1:7" x14ac:dyDescent="0.35">
      <c r="A52" s="17" t="s">
        <v>193</v>
      </c>
      <c r="B52" s="32"/>
      <c r="C52" s="32"/>
      <c r="D52" s="14"/>
      <c r="E52" s="22" t="s">
        <v>131</v>
      </c>
      <c r="F52" s="23" t="s">
        <v>131</v>
      </c>
      <c r="G52" s="16"/>
    </row>
    <row r="53" spans="1:7" x14ac:dyDescent="0.35">
      <c r="A53" s="13"/>
      <c r="B53" s="32"/>
      <c r="C53" s="32"/>
      <c r="D53" s="14"/>
      <c r="E53" s="15"/>
      <c r="F53" s="16"/>
      <c r="G53" s="16"/>
    </row>
    <row r="54" spans="1:7" x14ac:dyDescent="0.35">
      <c r="A54" s="24" t="s">
        <v>196</v>
      </c>
      <c r="B54" s="34"/>
      <c r="C54" s="34"/>
      <c r="D54" s="25"/>
      <c r="E54" s="19">
        <v>78595.41</v>
      </c>
      <c r="F54" s="20">
        <v>0.97270000000000001</v>
      </c>
      <c r="G54" s="21"/>
    </row>
    <row r="55" spans="1:7" x14ac:dyDescent="0.35">
      <c r="A55" s="13"/>
      <c r="B55" s="32"/>
      <c r="C55" s="32"/>
      <c r="D55" s="14"/>
      <c r="E55" s="15"/>
      <c r="F55" s="16"/>
      <c r="G55" s="16"/>
    </row>
    <row r="56" spans="1:7" x14ac:dyDescent="0.35">
      <c r="A56" s="13"/>
      <c r="B56" s="32"/>
      <c r="C56" s="32"/>
      <c r="D56" s="14"/>
      <c r="E56" s="15"/>
      <c r="F56" s="16"/>
      <c r="G56" s="16"/>
    </row>
    <row r="57" spans="1:7" x14ac:dyDescent="0.35">
      <c r="A57" s="17" t="s">
        <v>205</v>
      </c>
      <c r="B57" s="32"/>
      <c r="C57" s="32"/>
      <c r="D57" s="14"/>
      <c r="E57" s="15"/>
      <c r="F57" s="16"/>
      <c r="G57" s="16"/>
    </row>
    <row r="58" spans="1:7" x14ac:dyDescent="0.35">
      <c r="A58" s="13" t="s">
        <v>206</v>
      </c>
      <c r="B58" s="32"/>
      <c r="C58" s="32"/>
      <c r="D58" s="14"/>
      <c r="E58" s="15">
        <v>456.92</v>
      </c>
      <c r="F58" s="16">
        <v>5.7000000000000002E-3</v>
      </c>
      <c r="G58" s="16">
        <v>6.6451999999999997E-2</v>
      </c>
    </row>
    <row r="59" spans="1:7" x14ac:dyDescent="0.35">
      <c r="A59" s="17" t="s">
        <v>193</v>
      </c>
      <c r="B59" s="33"/>
      <c r="C59" s="33"/>
      <c r="D59" s="18"/>
      <c r="E59" s="19">
        <v>456.92</v>
      </c>
      <c r="F59" s="20">
        <v>5.7000000000000002E-3</v>
      </c>
      <c r="G59" s="21"/>
    </row>
    <row r="60" spans="1:7" x14ac:dyDescent="0.35">
      <c r="A60" s="13"/>
      <c r="B60" s="32"/>
      <c r="C60" s="32"/>
      <c r="D60" s="14"/>
      <c r="E60" s="15"/>
      <c r="F60" s="16"/>
      <c r="G60" s="16"/>
    </row>
    <row r="61" spans="1:7" x14ac:dyDescent="0.35">
      <c r="A61" s="24" t="s">
        <v>196</v>
      </c>
      <c r="B61" s="34"/>
      <c r="C61" s="34"/>
      <c r="D61" s="25"/>
      <c r="E61" s="19">
        <v>456.92</v>
      </c>
      <c r="F61" s="20">
        <v>5.7000000000000002E-3</v>
      </c>
      <c r="G61" s="21"/>
    </row>
    <row r="62" spans="1:7" x14ac:dyDescent="0.35">
      <c r="A62" s="13" t="s">
        <v>207</v>
      </c>
      <c r="B62" s="32"/>
      <c r="C62" s="32"/>
      <c r="D62" s="14"/>
      <c r="E62" s="15">
        <v>1751.1477507</v>
      </c>
      <c r="F62" s="16">
        <v>2.1675E-2</v>
      </c>
      <c r="G62" s="16"/>
    </row>
    <row r="63" spans="1:7" x14ac:dyDescent="0.35">
      <c r="A63" s="13" t="s">
        <v>208</v>
      </c>
      <c r="B63" s="32"/>
      <c r="C63" s="32"/>
      <c r="D63" s="14"/>
      <c r="E63" s="36">
        <v>-12.497750699999999</v>
      </c>
      <c r="F63" s="26">
        <v>-7.4999999999999993E-5</v>
      </c>
      <c r="G63" s="16">
        <v>6.6451999999999997E-2</v>
      </c>
    </row>
    <row r="64" spans="1:7" x14ac:dyDescent="0.35">
      <c r="A64" s="27" t="s">
        <v>209</v>
      </c>
      <c r="B64" s="35"/>
      <c r="C64" s="35"/>
      <c r="D64" s="28"/>
      <c r="E64" s="29">
        <v>80790.98</v>
      </c>
      <c r="F64" s="30">
        <v>1</v>
      </c>
      <c r="G64" s="30"/>
    </row>
    <row r="66" spans="1:3" x14ac:dyDescent="0.35">
      <c r="A66" s="1" t="s">
        <v>211</v>
      </c>
    </row>
    <row r="69" spans="1:3" x14ac:dyDescent="0.35">
      <c r="A69" s="1" t="s">
        <v>212</v>
      </c>
    </row>
    <row r="70" spans="1:3" x14ac:dyDescent="0.35">
      <c r="A70" s="48" t="s">
        <v>213</v>
      </c>
      <c r="B70" s="3" t="s">
        <v>131</v>
      </c>
    </row>
    <row r="71" spans="1:3" x14ac:dyDescent="0.35">
      <c r="A71" t="s">
        <v>214</v>
      </c>
    </row>
    <row r="72" spans="1:3" x14ac:dyDescent="0.35">
      <c r="A72" t="s">
        <v>267</v>
      </c>
      <c r="B72" t="s">
        <v>216</v>
      </c>
      <c r="C72" t="s">
        <v>216</v>
      </c>
    </row>
    <row r="73" spans="1:3" x14ac:dyDescent="0.35">
      <c r="B73" s="49">
        <v>45625</v>
      </c>
      <c r="C73" s="49">
        <v>45657</v>
      </c>
    </row>
    <row r="74" spans="1:3" x14ac:dyDescent="0.35">
      <c r="A74" t="s">
        <v>268</v>
      </c>
      <c r="B74">
        <v>11.660399999999999</v>
      </c>
      <c r="C74">
        <v>11.7271</v>
      </c>
    </row>
    <row r="75" spans="1:3" x14ac:dyDescent="0.35">
      <c r="A75" t="s">
        <v>269</v>
      </c>
      <c r="B75">
        <v>11.6609</v>
      </c>
      <c r="C75">
        <v>11.727600000000001</v>
      </c>
    </row>
    <row r="76" spans="1:3" x14ac:dyDescent="0.35">
      <c r="A76" t="s">
        <v>270</v>
      </c>
      <c r="B76">
        <v>11.599600000000001</v>
      </c>
      <c r="C76">
        <v>11.664</v>
      </c>
    </row>
    <row r="77" spans="1:3" x14ac:dyDescent="0.35">
      <c r="A77" t="s">
        <v>271</v>
      </c>
      <c r="B77">
        <v>11.6</v>
      </c>
      <c r="C77">
        <v>11.664400000000001</v>
      </c>
    </row>
    <row r="79" spans="1:3" x14ac:dyDescent="0.35">
      <c r="A79" t="s">
        <v>218</v>
      </c>
      <c r="B79" s="3" t="s">
        <v>131</v>
      </c>
    </row>
    <row r="80" spans="1:3" x14ac:dyDescent="0.35">
      <c r="A80" t="s">
        <v>219</v>
      </c>
      <c r="B80" s="3" t="s">
        <v>131</v>
      </c>
    </row>
    <row r="81" spans="1:2" ht="30" customHeight="1" x14ac:dyDescent="0.35">
      <c r="A81" s="48" t="s">
        <v>220</v>
      </c>
      <c r="B81" s="3" t="s">
        <v>131</v>
      </c>
    </row>
    <row r="82" spans="1:2" ht="30" customHeight="1" x14ac:dyDescent="0.35">
      <c r="A82" s="48" t="s">
        <v>221</v>
      </c>
      <c r="B82" s="3" t="s">
        <v>131</v>
      </c>
    </row>
    <row r="83" spans="1:2" x14ac:dyDescent="0.35">
      <c r="A83" t="s">
        <v>222</v>
      </c>
      <c r="B83" s="50">
        <f>+B98</f>
        <v>0.60425932668526605</v>
      </c>
    </row>
    <row r="84" spans="1:2" ht="45" customHeight="1" x14ac:dyDescent="0.35">
      <c r="A84" s="48" t="s">
        <v>223</v>
      </c>
      <c r="B84" s="3" t="s">
        <v>131</v>
      </c>
    </row>
    <row r="85" spans="1:2" x14ac:dyDescent="0.35">
      <c r="B85" s="3"/>
    </row>
    <row r="86" spans="1:2" ht="30" customHeight="1" x14ac:dyDescent="0.35">
      <c r="A86" s="48" t="s">
        <v>224</v>
      </c>
      <c r="B86" s="3" t="s">
        <v>131</v>
      </c>
    </row>
    <row r="87" spans="1:2" ht="30" customHeight="1" x14ac:dyDescent="0.35">
      <c r="A87" s="48" t="s">
        <v>225</v>
      </c>
      <c r="B87" t="s">
        <v>131</v>
      </c>
    </row>
    <row r="88" spans="1:2" ht="30" customHeight="1" x14ac:dyDescent="0.35">
      <c r="A88" s="48" t="s">
        <v>226</v>
      </c>
      <c r="B88" s="3" t="s">
        <v>131</v>
      </c>
    </row>
    <row r="89" spans="1:2" ht="30" customHeight="1" x14ac:dyDescent="0.35">
      <c r="A89" s="48" t="s">
        <v>227</v>
      </c>
      <c r="B89" s="3" t="s">
        <v>131</v>
      </c>
    </row>
    <row r="91" spans="1:2" x14ac:dyDescent="0.35">
      <c r="A91" t="s">
        <v>228</v>
      </c>
    </row>
    <row r="92" spans="1:2" ht="45" customHeight="1" x14ac:dyDescent="0.35">
      <c r="A92" s="63" t="s">
        <v>229</v>
      </c>
      <c r="B92" s="64" t="s">
        <v>769</v>
      </c>
    </row>
    <row r="93" spans="1:2" ht="45" customHeight="1" x14ac:dyDescent="0.35">
      <c r="A93" s="63" t="s">
        <v>231</v>
      </c>
      <c r="B93" s="64" t="s">
        <v>770</v>
      </c>
    </row>
    <row r="94" spans="1:2" x14ac:dyDescent="0.35">
      <c r="A94" s="63"/>
      <c r="B94" s="63"/>
    </row>
    <row r="95" spans="1:2" x14ac:dyDescent="0.35">
      <c r="A95" s="63" t="s">
        <v>233</v>
      </c>
      <c r="B95" s="65">
        <v>7.3227757004827687</v>
      </c>
    </row>
    <row r="96" spans="1:2" x14ac:dyDescent="0.35">
      <c r="A96" s="63"/>
      <c r="B96" s="63"/>
    </row>
    <row r="97" spans="1:4" x14ac:dyDescent="0.35">
      <c r="A97" s="63" t="s">
        <v>234</v>
      </c>
      <c r="B97" s="66">
        <v>0.59899999999999998</v>
      </c>
    </row>
    <row r="98" spans="1:4" x14ac:dyDescent="0.35">
      <c r="A98" s="63" t="s">
        <v>235</v>
      </c>
      <c r="B98" s="66">
        <v>0.60425932668526605</v>
      </c>
    </row>
    <row r="99" spans="1:4" x14ac:dyDescent="0.35">
      <c r="A99" s="63"/>
      <c r="B99" s="63"/>
    </row>
    <row r="100" spans="1:4" x14ac:dyDescent="0.35">
      <c r="A100" s="63" t="s">
        <v>236</v>
      </c>
      <c r="B100" s="67">
        <v>45657</v>
      </c>
    </row>
    <row r="102" spans="1:4" ht="70" customHeight="1" x14ac:dyDescent="0.35">
      <c r="A102" s="71" t="s">
        <v>237</v>
      </c>
      <c r="B102" s="71" t="s">
        <v>238</v>
      </c>
      <c r="C102" s="71" t="s">
        <v>5</v>
      </c>
      <c r="D102" s="71" t="s">
        <v>6</v>
      </c>
    </row>
    <row r="103" spans="1:4" ht="70" customHeight="1" x14ac:dyDescent="0.35">
      <c r="A103" s="71" t="s">
        <v>771</v>
      </c>
      <c r="B103" s="71"/>
      <c r="C103" s="71" t="s">
        <v>25</v>
      </c>
      <c r="D103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84"/>
  <sheetViews>
    <sheetView showGridLines="0" workbookViewId="0">
      <pane ySplit="4" topLeftCell="A36" activePane="bottomLeft" state="frozen"/>
      <selection pane="bottomLeft" activeCell="D24" sqref="D24"/>
    </sheetView>
  </sheetViews>
  <sheetFormatPr defaultRowHeight="14.5" x14ac:dyDescent="0.35"/>
  <cols>
    <col min="1" max="1" width="50.54296875" customWidth="1"/>
    <col min="2" max="2" width="22" bestFit="1" customWidth="1"/>
    <col min="3" max="3" width="26.7265625" customWidth="1"/>
    <col min="4" max="4" width="22" customWidth="1"/>
    <col min="5" max="5" width="16.453125" customWidth="1"/>
    <col min="6" max="6" width="22" customWidth="1"/>
    <col min="7" max="7" width="6.1796875" style="2" bestFit="1" customWidth="1"/>
    <col min="12" max="12" width="70.26953125" bestFit="1" customWidth="1"/>
    <col min="13" max="13" width="10.81640625" bestFit="1" customWidth="1"/>
    <col min="14" max="14" width="10.54296875" bestFit="1" customWidth="1"/>
    <col min="15" max="15" width="12" bestFit="1" customWidth="1"/>
    <col min="16" max="16" width="12.54296875" customWidth="1"/>
  </cols>
  <sheetData>
    <row r="1" spans="1:8" ht="36.75" customHeight="1" x14ac:dyDescent="0.35">
      <c r="A1" s="74" t="s">
        <v>772</v>
      </c>
      <c r="B1" s="75"/>
      <c r="C1" s="75"/>
      <c r="D1" s="75"/>
      <c r="E1" s="75"/>
      <c r="F1" s="75"/>
      <c r="G1" s="76"/>
      <c r="H1" s="47" t="str">
        <f>HYPERLINK("[EDEL_Portfolio Monthly Notes 31-Dec-2024.xlsx]Index!A1","Index")</f>
        <v>Index</v>
      </c>
    </row>
    <row r="2" spans="1:8" ht="19.5" customHeight="1" x14ac:dyDescent="0.35">
      <c r="A2" s="74" t="s">
        <v>773</v>
      </c>
      <c r="B2" s="75"/>
      <c r="C2" s="75"/>
      <c r="D2" s="75"/>
      <c r="E2" s="75"/>
      <c r="F2" s="75"/>
      <c r="G2" s="76"/>
    </row>
    <row r="4" spans="1:8" ht="48" customHeight="1" x14ac:dyDescent="0.35">
      <c r="A4" s="4" t="s">
        <v>123</v>
      </c>
      <c r="B4" s="4" t="s">
        <v>124</v>
      </c>
      <c r="C4" s="4" t="s">
        <v>125</v>
      </c>
      <c r="D4" s="5" t="s">
        <v>126</v>
      </c>
      <c r="E4" s="6" t="s">
        <v>127</v>
      </c>
      <c r="F4" s="6" t="s">
        <v>128</v>
      </c>
      <c r="G4" s="7" t="s">
        <v>129</v>
      </c>
    </row>
    <row r="5" spans="1:8" x14ac:dyDescent="0.35">
      <c r="A5" s="8"/>
      <c r="B5" s="31"/>
      <c r="C5" s="31"/>
      <c r="D5" s="9"/>
      <c r="E5" s="10"/>
      <c r="F5" s="11"/>
      <c r="G5" s="12"/>
    </row>
    <row r="6" spans="1:8" x14ac:dyDescent="0.35">
      <c r="A6" s="13"/>
      <c r="B6" s="32"/>
      <c r="C6" s="32"/>
      <c r="D6" s="14"/>
      <c r="E6" s="15"/>
      <c r="F6" s="16"/>
      <c r="G6" s="16"/>
    </row>
    <row r="7" spans="1:8" x14ac:dyDescent="0.35">
      <c r="A7" s="17" t="s">
        <v>130</v>
      </c>
      <c r="B7" s="32"/>
      <c r="C7" s="32"/>
      <c r="D7" s="14"/>
      <c r="E7" s="15" t="s">
        <v>131</v>
      </c>
      <c r="F7" s="16" t="s">
        <v>131</v>
      </c>
      <c r="G7" s="16"/>
    </row>
    <row r="8" spans="1:8" x14ac:dyDescent="0.35">
      <c r="A8" s="17" t="s">
        <v>132</v>
      </c>
      <c r="B8" s="32"/>
      <c r="C8" s="32"/>
      <c r="D8" s="14"/>
      <c r="E8" s="15"/>
      <c r="F8" s="16"/>
      <c r="G8" s="16"/>
    </row>
    <row r="9" spans="1:8" x14ac:dyDescent="0.35">
      <c r="A9" s="17" t="s">
        <v>277</v>
      </c>
      <c r="B9" s="32"/>
      <c r="C9" s="32"/>
      <c r="D9" s="14"/>
      <c r="E9" s="15"/>
      <c r="F9" s="16"/>
      <c r="G9" s="16"/>
    </row>
    <row r="10" spans="1:8" x14ac:dyDescent="0.35">
      <c r="A10" s="17" t="s">
        <v>193</v>
      </c>
      <c r="B10" s="32"/>
      <c r="C10" s="32"/>
      <c r="D10" s="14"/>
      <c r="E10" s="22" t="s">
        <v>131</v>
      </c>
      <c r="F10" s="23" t="s">
        <v>131</v>
      </c>
      <c r="G10" s="16"/>
    </row>
    <row r="11" spans="1:8" x14ac:dyDescent="0.35">
      <c r="A11" s="13"/>
      <c r="B11" s="32"/>
      <c r="C11" s="32"/>
      <c r="D11" s="14"/>
      <c r="E11" s="15"/>
      <c r="F11" s="16"/>
      <c r="G11" s="16"/>
    </row>
    <row r="12" spans="1:8" x14ac:dyDescent="0.35">
      <c r="A12" s="17" t="s">
        <v>278</v>
      </c>
      <c r="B12" s="32"/>
      <c r="C12" s="32"/>
      <c r="D12" s="14"/>
      <c r="E12" s="15"/>
      <c r="F12" s="16"/>
      <c r="G12" s="16"/>
    </row>
    <row r="13" spans="1:8" x14ac:dyDescent="0.35">
      <c r="A13" s="13" t="s">
        <v>279</v>
      </c>
      <c r="B13" s="32" t="s">
        <v>280</v>
      </c>
      <c r="C13" s="32" t="s">
        <v>281</v>
      </c>
      <c r="D13" s="14">
        <v>4700000</v>
      </c>
      <c r="E13" s="15">
        <v>4745.95</v>
      </c>
      <c r="F13" s="16">
        <v>0.30709999999999998</v>
      </c>
      <c r="G13" s="16">
        <v>6.8303000000000003E-2</v>
      </c>
    </row>
    <row r="14" spans="1:8" x14ac:dyDescent="0.35">
      <c r="A14" s="13" t="s">
        <v>774</v>
      </c>
      <c r="B14" s="32" t="s">
        <v>775</v>
      </c>
      <c r="C14" s="32" t="s">
        <v>281</v>
      </c>
      <c r="D14" s="14">
        <v>1000000</v>
      </c>
      <c r="E14" s="15">
        <v>1017.31</v>
      </c>
      <c r="F14" s="16">
        <v>6.5799999999999997E-2</v>
      </c>
      <c r="G14" s="16">
        <v>6.8870000000000001E-2</v>
      </c>
    </row>
    <row r="15" spans="1:8" x14ac:dyDescent="0.35">
      <c r="A15" s="13" t="s">
        <v>776</v>
      </c>
      <c r="B15" s="32" t="s">
        <v>777</v>
      </c>
      <c r="C15" s="32" t="s">
        <v>281</v>
      </c>
      <c r="D15" s="14">
        <v>825000</v>
      </c>
      <c r="E15" s="15">
        <v>837.14</v>
      </c>
      <c r="F15" s="16">
        <v>5.4199999999999998E-2</v>
      </c>
      <c r="G15" s="16">
        <v>6.8348999999999993E-2</v>
      </c>
    </row>
    <row r="16" spans="1:8" x14ac:dyDescent="0.35">
      <c r="A16" s="13" t="s">
        <v>671</v>
      </c>
      <c r="B16" s="32" t="s">
        <v>672</v>
      </c>
      <c r="C16" s="32" t="s">
        <v>281</v>
      </c>
      <c r="D16" s="14">
        <v>500000</v>
      </c>
      <c r="E16" s="15">
        <v>506.75</v>
      </c>
      <c r="F16" s="16">
        <v>3.2800000000000003E-2</v>
      </c>
      <c r="G16" s="16">
        <v>6.8422999999999998E-2</v>
      </c>
    </row>
    <row r="17" spans="1:7" x14ac:dyDescent="0.35">
      <c r="A17" s="13" t="s">
        <v>778</v>
      </c>
      <c r="B17" s="32" t="s">
        <v>779</v>
      </c>
      <c r="C17" s="32" t="s">
        <v>281</v>
      </c>
      <c r="D17" s="14">
        <v>500000</v>
      </c>
      <c r="E17" s="15">
        <v>493.65</v>
      </c>
      <c r="F17" s="16">
        <v>3.1899999999999998E-2</v>
      </c>
      <c r="G17" s="16">
        <v>6.7831000000000002E-2</v>
      </c>
    </row>
    <row r="18" spans="1:7" x14ac:dyDescent="0.35">
      <c r="A18" s="17" t="s">
        <v>193</v>
      </c>
      <c r="B18" s="33"/>
      <c r="C18" s="33"/>
      <c r="D18" s="18"/>
      <c r="E18" s="19">
        <v>7600.8</v>
      </c>
      <c r="F18" s="20">
        <v>0.49180000000000001</v>
      </c>
      <c r="G18" s="21"/>
    </row>
    <row r="19" spans="1:7" x14ac:dyDescent="0.35">
      <c r="A19" s="13"/>
      <c r="B19" s="32"/>
      <c r="C19" s="32"/>
      <c r="D19" s="14"/>
      <c r="E19" s="15"/>
      <c r="F19" s="16"/>
      <c r="G19" s="16"/>
    </row>
    <row r="20" spans="1:7" x14ac:dyDescent="0.35">
      <c r="A20" s="17" t="s">
        <v>284</v>
      </c>
      <c r="B20" s="32"/>
      <c r="C20" s="32"/>
      <c r="D20" s="14"/>
      <c r="E20" s="15"/>
      <c r="F20" s="16"/>
      <c r="G20" s="16"/>
    </row>
    <row r="21" spans="1:7" x14ac:dyDescent="0.35">
      <c r="A21" s="13" t="s">
        <v>780</v>
      </c>
      <c r="B21" s="32" t="s">
        <v>781</v>
      </c>
      <c r="C21" s="32" t="s">
        <v>281</v>
      </c>
      <c r="D21" s="14">
        <v>3000000</v>
      </c>
      <c r="E21" s="15">
        <v>3036.82</v>
      </c>
      <c r="F21" s="16">
        <v>0.19650000000000001</v>
      </c>
      <c r="G21" s="16">
        <v>7.0725999999999997E-2</v>
      </c>
    </row>
    <row r="22" spans="1:7" x14ac:dyDescent="0.35">
      <c r="A22" s="13" t="s">
        <v>782</v>
      </c>
      <c r="B22" s="32" t="s">
        <v>783</v>
      </c>
      <c r="C22" s="32" t="s">
        <v>281</v>
      </c>
      <c r="D22" s="14">
        <v>2500000</v>
      </c>
      <c r="E22" s="15">
        <v>2530.36</v>
      </c>
      <c r="F22" s="16">
        <v>0.16370000000000001</v>
      </c>
      <c r="G22" s="16">
        <v>7.0795999999999998E-2</v>
      </c>
    </row>
    <row r="23" spans="1:7" x14ac:dyDescent="0.35">
      <c r="A23" s="13" t="s">
        <v>784</v>
      </c>
      <c r="B23" s="32" t="s">
        <v>785</v>
      </c>
      <c r="C23" s="32" t="s">
        <v>281</v>
      </c>
      <c r="D23" s="14">
        <v>500000</v>
      </c>
      <c r="E23" s="15">
        <v>521.80999999999995</v>
      </c>
      <c r="F23" s="16">
        <v>3.3799999999999997E-2</v>
      </c>
      <c r="G23" s="16">
        <v>7.1613999999999997E-2</v>
      </c>
    </row>
    <row r="24" spans="1:7" x14ac:dyDescent="0.35">
      <c r="A24" s="13" t="s">
        <v>786</v>
      </c>
      <c r="B24" s="32" t="s">
        <v>787</v>
      </c>
      <c r="C24" s="32" t="s">
        <v>281</v>
      </c>
      <c r="D24" s="14">
        <v>500000</v>
      </c>
      <c r="E24" s="15">
        <v>509.81</v>
      </c>
      <c r="F24" s="16">
        <v>3.3000000000000002E-2</v>
      </c>
      <c r="G24" s="16">
        <v>7.1332000000000007E-2</v>
      </c>
    </row>
    <row r="25" spans="1:7" x14ac:dyDescent="0.35">
      <c r="A25" s="13" t="s">
        <v>788</v>
      </c>
      <c r="B25" s="32" t="s">
        <v>789</v>
      </c>
      <c r="C25" s="32" t="s">
        <v>281</v>
      </c>
      <c r="D25" s="14">
        <v>500000</v>
      </c>
      <c r="E25" s="15">
        <v>506.56</v>
      </c>
      <c r="F25" s="16">
        <v>3.2800000000000003E-2</v>
      </c>
      <c r="G25" s="16">
        <v>7.1124999999999994E-2</v>
      </c>
    </row>
    <row r="26" spans="1:7" x14ac:dyDescent="0.35">
      <c r="A26" s="17" t="s">
        <v>193</v>
      </c>
      <c r="B26" s="33"/>
      <c r="C26" s="33"/>
      <c r="D26" s="18"/>
      <c r="E26" s="19">
        <v>7105.36</v>
      </c>
      <c r="F26" s="20">
        <v>0.45979999999999999</v>
      </c>
      <c r="G26" s="21"/>
    </row>
    <row r="27" spans="1:7" x14ac:dyDescent="0.35">
      <c r="A27" s="13"/>
      <c r="B27" s="32"/>
      <c r="C27" s="32"/>
      <c r="D27" s="14"/>
      <c r="E27" s="15"/>
      <c r="F27" s="16"/>
      <c r="G27" s="16"/>
    </row>
    <row r="28" spans="1:7" x14ac:dyDescent="0.35">
      <c r="A28" s="13"/>
      <c r="B28" s="32"/>
      <c r="C28" s="32"/>
      <c r="D28" s="14"/>
      <c r="E28" s="15"/>
      <c r="F28" s="16"/>
      <c r="G28" s="16"/>
    </row>
    <row r="29" spans="1:7" x14ac:dyDescent="0.35">
      <c r="A29" s="17" t="s">
        <v>194</v>
      </c>
      <c r="B29" s="32"/>
      <c r="C29" s="32"/>
      <c r="D29" s="14"/>
      <c r="E29" s="15"/>
      <c r="F29" s="16"/>
      <c r="G29" s="16"/>
    </row>
    <row r="30" spans="1:7" x14ac:dyDescent="0.35">
      <c r="A30" s="17" t="s">
        <v>193</v>
      </c>
      <c r="B30" s="32"/>
      <c r="C30" s="32"/>
      <c r="D30" s="14"/>
      <c r="E30" s="22" t="s">
        <v>131</v>
      </c>
      <c r="F30" s="23" t="s">
        <v>131</v>
      </c>
      <c r="G30" s="16"/>
    </row>
    <row r="31" spans="1:7" x14ac:dyDescent="0.35">
      <c r="A31" s="13"/>
      <c r="B31" s="32"/>
      <c r="C31" s="32"/>
      <c r="D31" s="14"/>
      <c r="E31" s="15"/>
      <c r="F31" s="16"/>
      <c r="G31" s="16"/>
    </row>
    <row r="32" spans="1:7" x14ac:dyDescent="0.35">
      <c r="A32" s="17" t="s">
        <v>195</v>
      </c>
      <c r="B32" s="32"/>
      <c r="C32" s="32"/>
      <c r="D32" s="14"/>
      <c r="E32" s="15"/>
      <c r="F32" s="16"/>
      <c r="G32" s="16"/>
    </row>
    <row r="33" spans="1:7" x14ac:dyDescent="0.35">
      <c r="A33" s="17" t="s">
        <v>193</v>
      </c>
      <c r="B33" s="32"/>
      <c r="C33" s="32"/>
      <c r="D33" s="14"/>
      <c r="E33" s="22" t="s">
        <v>131</v>
      </c>
      <c r="F33" s="23" t="s">
        <v>131</v>
      </c>
      <c r="G33" s="16"/>
    </row>
    <row r="34" spans="1:7" x14ac:dyDescent="0.35">
      <c r="A34" s="13"/>
      <c r="B34" s="32"/>
      <c r="C34" s="32"/>
      <c r="D34" s="14"/>
      <c r="E34" s="15"/>
      <c r="F34" s="16"/>
      <c r="G34" s="16"/>
    </row>
    <row r="35" spans="1:7" x14ac:dyDescent="0.35">
      <c r="A35" s="24" t="s">
        <v>196</v>
      </c>
      <c r="B35" s="34"/>
      <c r="C35" s="34"/>
      <c r="D35" s="25"/>
      <c r="E35" s="19">
        <v>14706.16</v>
      </c>
      <c r="F35" s="20">
        <v>0.9516</v>
      </c>
      <c r="G35" s="21"/>
    </row>
    <row r="36" spans="1:7" x14ac:dyDescent="0.35">
      <c r="A36" s="13"/>
      <c r="B36" s="32"/>
      <c r="C36" s="32"/>
      <c r="D36" s="14"/>
      <c r="E36" s="15"/>
      <c r="F36" s="16"/>
      <c r="G36" s="16"/>
    </row>
    <row r="37" spans="1:7" x14ac:dyDescent="0.35">
      <c r="A37" s="13"/>
      <c r="B37" s="32"/>
      <c r="C37" s="32"/>
      <c r="D37" s="14"/>
      <c r="E37" s="15"/>
      <c r="F37" s="16"/>
      <c r="G37" s="16"/>
    </row>
    <row r="38" spans="1:7" x14ac:dyDescent="0.35">
      <c r="A38" s="17" t="s">
        <v>205</v>
      </c>
      <c r="B38" s="32"/>
      <c r="C38" s="32"/>
      <c r="D38" s="14"/>
      <c r="E38" s="15"/>
      <c r="F38" s="16"/>
      <c r="G38" s="16"/>
    </row>
    <row r="39" spans="1:7" x14ac:dyDescent="0.35">
      <c r="A39" s="13" t="s">
        <v>206</v>
      </c>
      <c r="B39" s="32"/>
      <c r="C39" s="32"/>
      <c r="D39" s="14"/>
      <c r="E39" s="15">
        <v>459.92</v>
      </c>
      <c r="F39" s="16">
        <v>2.98E-2</v>
      </c>
      <c r="G39" s="16">
        <v>6.6451999999999997E-2</v>
      </c>
    </row>
    <row r="40" spans="1:7" x14ac:dyDescent="0.35">
      <c r="A40" s="17" t="s">
        <v>193</v>
      </c>
      <c r="B40" s="33"/>
      <c r="C40" s="33"/>
      <c r="D40" s="18"/>
      <c r="E40" s="19">
        <v>459.92</v>
      </c>
      <c r="F40" s="20">
        <v>2.98E-2</v>
      </c>
      <c r="G40" s="21"/>
    </row>
    <row r="41" spans="1:7" x14ac:dyDescent="0.35">
      <c r="A41" s="13"/>
      <c r="B41" s="32"/>
      <c r="C41" s="32"/>
      <c r="D41" s="14"/>
      <c r="E41" s="15"/>
      <c r="F41" s="16"/>
      <c r="G41" s="16"/>
    </row>
    <row r="42" spans="1:7" x14ac:dyDescent="0.35">
      <c r="A42" s="24" t="s">
        <v>196</v>
      </c>
      <c r="B42" s="34"/>
      <c r="C42" s="34"/>
      <c r="D42" s="25"/>
      <c r="E42" s="19">
        <v>459.92</v>
      </c>
      <c r="F42" s="20">
        <v>2.98E-2</v>
      </c>
      <c r="G42" s="21"/>
    </row>
    <row r="43" spans="1:7" x14ac:dyDescent="0.35">
      <c r="A43" s="13" t="s">
        <v>207</v>
      </c>
      <c r="B43" s="32"/>
      <c r="C43" s="32"/>
      <c r="D43" s="14"/>
      <c r="E43" s="15">
        <v>289.99346850000001</v>
      </c>
      <c r="F43" s="16">
        <v>1.8762000000000001E-2</v>
      </c>
      <c r="G43" s="16"/>
    </row>
    <row r="44" spans="1:7" x14ac:dyDescent="0.35">
      <c r="A44" s="13" t="s">
        <v>208</v>
      </c>
      <c r="B44" s="32"/>
      <c r="C44" s="32"/>
      <c r="D44" s="14"/>
      <c r="E44" s="36">
        <v>-0.41346850000000002</v>
      </c>
      <c r="F44" s="26">
        <v>-1.6200000000000001E-4</v>
      </c>
      <c r="G44" s="16">
        <v>6.6451999999999997E-2</v>
      </c>
    </row>
    <row r="45" spans="1:7" x14ac:dyDescent="0.35">
      <c r="A45" s="27" t="s">
        <v>209</v>
      </c>
      <c r="B45" s="35"/>
      <c r="C45" s="35"/>
      <c r="D45" s="28"/>
      <c r="E45" s="29">
        <v>15455.66</v>
      </c>
      <c r="F45" s="30">
        <v>1</v>
      </c>
      <c r="G45" s="30"/>
    </row>
    <row r="47" spans="1:7" x14ac:dyDescent="0.35">
      <c r="A47" s="1" t="s">
        <v>211</v>
      </c>
    </row>
    <row r="50" spans="1:3" x14ac:dyDescent="0.35">
      <c r="A50" s="1" t="s">
        <v>212</v>
      </c>
    </row>
    <row r="51" spans="1:3" x14ac:dyDescent="0.35">
      <c r="A51" s="48" t="s">
        <v>213</v>
      </c>
      <c r="B51" s="3" t="s">
        <v>131</v>
      </c>
    </row>
    <row r="52" spans="1:3" x14ac:dyDescent="0.35">
      <c r="A52" t="s">
        <v>214</v>
      </c>
    </row>
    <row r="53" spans="1:3" x14ac:dyDescent="0.35">
      <c r="A53" t="s">
        <v>267</v>
      </c>
      <c r="B53" t="s">
        <v>216</v>
      </c>
      <c r="C53" t="s">
        <v>216</v>
      </c>
    </row>
    <row r="54" spans="1:3" x14ac:dyDescent="0.35">
      <c r="B54" s="49">
        <v>45625</v>
      </c>
      <c r="C54" s="49">
        <v>45657</v>
      </c>
    </row>
    <row r="55" spans="1:3" x14ac:dyDescent="0.35">
      <c r="A55" t="s">
        <v>268</v>
      </c>
      <c r="B55">
        <v>11.494400000000001</v>
      </c>
      <c r="C55">
        <v>11.555899999999999</v>
      </c>
    </row>
    <row r="56" spans="1:3" x14ac:dyDescent="0.35">
      <c r="A56" t="s">
        <v>269</v>
      </c>
      <c r="B56">
        <v>11.4947</v>
      </c>
      <c r="C56">
        <v>11.556100000000001</v>
      </c>
    </row>
    <row r="57" spans="1:3" x14ac:dyDescent="0.35">
      <c r="A57" t="s">
        <v>270</v>
      </c>
      <c r="B57">
        <v>11.403</v>
      </c>
      <c r="C57">
        <v>11.4596</v>
      </c>
    </row>
    <row r="58" spans="1:3" x14ac:dyDescent="0.35">
      <c r="A58" t="s">
        <v>271</v>
      </c>
      <c r="B58">
        <v>11.4038</v>
      </c>
      <c r="C58">
        <v>11.4605</v>
      </c>
    </row>
    <row r="60" spans="1:3" x14ac:dyDescent="0.35">
      <c r="A60" t="s">
        <v>218</v>
      </c>
      <c r="B60" s="3" t="s">
        <v>131</v>
      </c>
    </row>
    <row r="61" spans="1:3" x14ac:dyDescent="0.35">
      <c r="A61" t="s">
        <v>219</v>
      </c>
      <c r="B61" s="3" t="s">
        <v>131</v>
      </c>
    </row>
    <row r="62" spans="1:3" ht="30" customHeight="1" x14ac:dyDescent="0.35">
      <c r="A62" s="48" t="s">
        <v>220</v>
      </c>
      <c r="B62" s="3" t="s">
        <v>131</v>
      </c>
    </row>
    <row r="63" spans="1:3" ht="30" customHeight="1" x14ac:dyDescent="0.35">
      <c r="A63" s="48" t="s">
        <v>221</v>
      </c>
      <c r="B63" s="3" t="s">
        <v>131</v>
      </c>
    </row>
    <row r="64" spans="1:3" x14ac:dyDescent="0.35">
      <c r="A64" t="s">
        <v>222</v>
      </c>
      <c r="B64" s="50">
        <f>+B79</f>
        <v>2.7947997132117588</v>
      </c>
    </row>
    <row r="65" spans="1:2" ht="45" customHeight="1" x14ac:dyDescent="0.35">
      <c r="A65" s="48" t="s">
        <v>223</v>
      </c>
      <c r="B65" s="3" t="s">
        <v>131</v>
      </c>
    </row>
    <row r="66" spans="1:2" x14ac:dyDescent="0.35">
      <c r="B66" s="3"/>
    </row>
    <row r="67" spans="1:2" ht="30" customHeight="1" x14ac:dyDescent="0.35">
      <c r="A67" s="48" t="s">
        <v>224</v>
      </c>
      <c r="B67" s="3" t="s">
        <v>131</v>
      </c>
    </row>
    <row r="68" spans="1:2" ht="30" customHeight="1" x14ac:dyDescent="0.35">
      <c r="A68" s="48" t="s">
        <v>225</v>
      </c>
      <c r="B68" t="s">
        <v>131</v>
      </c>
    </row>
    <row r="69" spans="1:2" ht="30" customHeight="1" x14ac:dyDescent="0.35">
      <c r="A69" s="48" t="s">
        <v>226</v>
      </c>
      <c r="B69" s="3" t="s">
        <v>131</v>
      </c>
    </row>
    <row r="70" spans="1:2" ht="30" customHeight="1" x14ac:dyDescent="0.35">
      <c r="A70" s="48" t="s">
        <v>227</v>
      </c>
      <c r="B70" s="3" t="s">
        <v>131</v>
      </c>
    </row>
    <row r="72" spans="1:2" x14ac:dyDescent="0.35">
      <c r="A72" t="s">
        <v>228</v>
      </c>
    </row>
    <row r="73" spans="1:2" ht="75" customHeight="1" x14ac:dyDescent="0.35">
      <c r="A73" s="63" t="s">
        <v>229</v>
      </c>
      <c r="B73" s="64" t="s">
        <v>790</v>
      </c>
    </row>
    <row r="74" spans="1:2" ht="60" customHeight="1" x14ac:dyDescent="0.35">
      <c r="A74" s="63" t="s">
        <v>231</v>
      </c>
      <c r="B74" s="64" t="s">
        <v>791</v>
      </c>
    </row>
    <row r="75" spans="1:2" x14ac:dyDescent="0.35">
      <c r="A75" s="63"/>
      <c r="B75" s="63"/>
    </row>
    <row r="76" spans="1:2" x14ac:dyDescent="0.35">
      <c r="A76" s="63" t="s">
        <v>233</v>
      </c>
      <c r="B76" s="65">
        <v>6.948717741860361</v>
      </c>
    </row>
    <row r="77" spans="1:2" x14ac:dyDescent="0.35">
      <c r="A77" s="63"/>
      <c r="B77" s="63"/>
    </row>
    <row r="78" spans="1:2" x14ac:dyDescent="0.35">
      <c r="A78" s="63" t="s">
        <v>234</v>
      </c>
      <c r="B78" s="66">
        <v>2.5028999999999999</v>
      </c>
    </row>
    <row r="79" spans="1:2" x14ac:dyDescent="0.35">
      <c r="A79" s="63" t="s">
        <v>235</v>
      </c>
      <c r="B79" s="66">
        <v>2.7947997132117588</v>
      </c>
    </row>
    <row r="80" spans="1:2" x14ac:dyDescent="0.35">
      <c r="A80" s="63"/>
      <c r="B80" s="63"/>
    </row>
    <row r="81" spans="1:4" x14ac:dyDescent="0.35">
      <c r="A81" s="63" t="s">
        <v>236</v>
      </c>
      <c r="B81" s="67">
        <v>45657</v>
      </c>
    </row>
    <row r="83" spans="1:4" ht="70" customHeight="1" x14ac:dyDescent="0.35">
      <c r="A83" s="71" t="s">
        <v>237</v>
      </c>
      <c r="B83" s="71" t="s">
        <v>238</v>
      </c>
      <c r="C83" s="71" t="s">
        <v>5</v>
      </c>
      <c r="D83" s="71" t="s">
        <v>6</v>
      </c>
    </row>
    <row r="84" spans="1:4" ht="70" customHeight="1" x14ac:dyDescent="0.35">
      <c r="A84" s="71" t="s">
        <v>792</v>
      </c>
      <c r="B84" s="71"/>
      <c r="C84" s="71" t="s">
        <v>27</v>
      </c>
      <c r="D84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79"/>
  <sheetViews>
    <sheetView showGridLines="0" workbookViewId="0">
      <pane ySplit="4" topLeftCell="A37" activePane="bottomLeft" state="frozen"/>
      <selection pane="bottomLeft" activeCell="D37" sqref="D37"/>
    </sheetView>
  </sheetViews>
  <sheetFormatPr defaultRowHeight="14.5" x14ac:dyDescent="0.35"/>
  <cols>
    <col min="1" max="1" width="50.54296875" customWidth="1"/>
    <col min="2" max="2" width="22" bestFit="1" customWidth="1"/>
    <col min="3" max="3" width="26.7265625" customWidth="1"/>
    <col min="4" max="4" width="22" customWidth="1"/>
    <col min="5" max="5" width="16.453125" customWidth="1"/>
    <col min="6" max="6" width="22" customWidth="1"/>
    <col min="7" max="7" width="6.1796875" style="2" bestFit="1" customWidth="1"/>
    <col min="12" max="12" width="70.26953125" bestFit="1" customWidth="1"/>
    <col min="13" max="13" width="10.81640625" bestFit="1" customWidth="1"/>
    <col min="14" max="14" width="10.54296875" bestFit="1" customWidth="1"/>
    <col min="15" max="15" width="12" bestFit="1" customWidth="1"/>
    <col min="16" max="16" width="12.54296875" customWidth="1"/>
  </cols>
  <sheetData>
    <row r="1" spans="1:8" ht="36.75" customHeight="1" x14ac:dyDescent="0.35">
      <c r="A1" s="74" t="s">
        <v>793</v>
      </c>
      <c r="B1" s="75"/>
      <c r="C1" s="75"/>
      <c r="D1" s="75"/>
      <c r="E1" s="75"/>
      <c r="F1" s="75"/>
      <c r="G1" s="76"/>
      <c r="H1" s="47" t="str">
        <f>HYPERLINK("[EDEL_Portfolio Monthly Notes 31-Dec-2024.xlsx]Index!A1","Index")</f>
        <v>Index</v>
      </c>
    </row>
    <row r="2" spans="1:8" ht="19.5" customHeight="1" x14ac:dyDescent="0.35">
      <c r="A2" s="74" t="s">
        <v>794</v>
      </c>
      <c r="B2" s="75"/>
      <c r="C2" s="75"/>
      <c r="D2" s="75"/>
      <c r="E2" s="75"/>
      <c r="F2" s="75"/>
      <c r="G2" s="76"/>
    </row>
    <row r="4" spans="1:8" ht="48" customHeight="1" x14ac:dyDescent="0.35">
      <c r="A4" s="4" t="s">
        <v>123</v>
      </c>
      <c r="B4" s="4" t="s">
        <v>124</v>
      </c>
      <c r="C4" s="4" t="s">
        <v>125</v>
      </c>
      <c r="D4" s="5" t="s">
        <v>126</v>
      </c>
      <c r="E4" s="6" t="s">
        <v>127</v>
      </c>
      <c r="F4" s="6" t="s">
        <v>128</v>
      </c>
      <c r="G4" s="7" t="s">
        <v>129</v>
      </c>
    </row>
    <row r="5" spans="1:8" x14ac:dyDescent="0.35">
      <c r="A5" s="8"/>
      <c r="B5" s="31"/>
      <c r="C5" s="31"/>
      <c r="D5" s="9"/>
      <c r="E5" s="10"/>
      <c r="F5" s="11"/>
      <c r="G5" s="12"/>
    </row>
    <row r="6" spans="1:8" x14ac:dyDescent="0.35">
      <c r="A6" s="17" t="s">
        <v>130</v>
      </c>
      <c r="B6" s="32"/>
      <c r="C6" s="32"/>
      <c r="D6" s="14"/>
      <c r="E6" s="15"/>
      <c r="F6" s="16"/>
      <c r="G6" s="16"/>
    </row>
    <row r="7" spans="1:8" x14ac:dyDescent="0.35">
      <c r="A7" s="17" t="s">
        <v>296</v>
      </c>
      <c r="B7" s="32"/>
      <c r="C7" s="32"/>
      <c r="D7" s="14"/>
      <c r="E7" s="15"/>
      <c r="F7" s="16"/>
      <c r="G7" s="16"/>
    </row>
    <row r="8" spans="1:8" x14ac:dyDescent="0.35">
      <c r="A8" s="13" t="s">
        <v>329</v>
      </c>
      <c r="B8" s="32" t="s">
        <v>330</v>
      </c>
      <c r="C8" s="32" t="s">
        <v>331</v>
      </c>
      <c r="D8" s="14">
        <v>151690</v>
      </c>
      <c r="E8" s="15">
        <v>733.65</v>
      </c>
      <c r="F8" s="16">
        <v>5.0700000000000002E-2</v>
      </c>
      <c r="G8" s="16"/>
    </row>
    <row r="9" spans="1:8" x14ac:dyDescent="0.35">
      <c r="A9" s="13" t="s">
        <v>795</v>
      </c>
      <c r="B9" s="32" t="s">
        <v>796</v>
      </c>
      <c r="C9" s="32" t="s">
        <v>343</v>
      </c>
      <c r="D9" s="14">
        <v>33652</v>
      </c>
      <c r="E9" s="15">
        <v>730.27</v>
      </c>
      <c r="F9" s="16">
        <v>5.04E-2</v>
      </c>
      <c r="G9" s="16"/>
    </row>
    <row r="10" spans="1:8" x14ac:dyDescent="0.35">
      <c r="A10" s="13" t="s">
        <v>374</v>
      </c>
      <c r="B10" s="32" t="s">
        <v>375</v>
      </c>
      <c r="C10" s="32" t="s">
        <v>307</v>
      </c>
      <c r="D10" s="14">
        <v>38064</v>
      </c>
      <c r="E10" s="15">
        <v>729.84</v>
      </c>
      <c r="F10" s="16">
        <v>5.04E-2</v>
      </c>
      <c r="G10" s="16"/>
    </row>
    <row r="11" spans="1:8" x14ac:dyDescent="0.35">
      <c r="A11" s="13" t="s">
        <v>350</v>
      </c>
      <c r="B11" s="32" t="s">
        <v>351</v>
      </c>
      <c r="C11" s="32" t="s">
        <v>331</v>
      </c>
      <c r="D11" s="14">
        <v>31015</v>
      </c>
      <c r="E11" s="15">
        <v>721.67</v>
      </c>
      <c r="F11" s="16">
        <v>4.9799999999999997E-2</v>
      </c>
      <c r="G11" s="16"/>
    </row>
    <row r="12" spans="1:8" x14ac:dyDescent="0.35">
      <c r="A12" s="13" t="s">
        <v>297</v>
      </c>
      <c r="B12" s="32" t="s">
        <v>298</v>
      </c>
      <c r="C12" s="32" t="s">
        <v>299</v>
      </c>
      <c r="D12" s="14">
        <v>40402</v>
      </c>
      <c r="E12" s="15">
        <v>716.27</v>
      </c>
      <c r="F12" s="16">
        <v>4.9500000000000002E-2</v>
      </c>
      <c r="G12" s="16"/>
    </row>
    <row r="13" spans="1:8" x14ac:dyDescent="0.35">
      <c r="A13" s="13" t="s">
        <v>305</v>
      </c>
      <c r="B13" s="32" t="s">
        <v>306</v>
      </c>
      <c r="C13" s="32" t="s">
        <v>307</v>
      </c>
      <c r="D13" s="14">
        <v>37933</v>
      </c>
      <c r="E13" s="15">
        <v>713.14</v>
      </c>
      <c r="F13" s="16">
        <v>4.9200000000000001E-2</v>
      </c>
      <c r="G13" s="16"/>
    </row>
    <row r="14" spans="1:8" x14ac:dyDescent="0.35">
      <c r="A14" s="13" t="s">
        <v>325</v>
      </c>
      <c r="B14" s="32" t="s">
        <v>326</v>
      </c>
      <c r="C14" s="32" t="s">
        <v>307</v>
      </c>
      <c r="D14" s="14">
        <v>17354</v>
      </c>
      <c r="E14" s="15">
        <v>710.61</v>
      </c>
      <c r="F14" s="16">
        <v>4.9099999999999998E-2</v>
      </c>
      <c r="G14" s="16"/>
    </row>
    <row r="15" spans="1:8" x14ac:dyDescent="0.35">
      <c r="A15" s="13" t="s">
        <v>405</v>
      </c>
      <c r="B15" s="32" t="s">
        <v>406</v>
      </c>
      <c r="C15" s="32" t="s">
        <v>407</v>
      </c>
      <c r="D15" s="14">
        <v>172503</v>
      </c>
      <c r="E15" s="15">
        <v>662.67</v>
      </c>
      <c r="F15" s="16">
        <v>4.58E-2</v>
      </c>
      <c r="G15" s="16"/>
    </row>
    <row r="16" spans="1:8" x14ac:dyDescent="0.35">
      <c r="A16" s="13" t="s">
        <v>797</v>
      </c>
      <c r="B16" s="32" t="s">
        <v>798</v>
      </c>
      <c r="C16" s="32" t="s">
        <v>393</v>
      </c>
      <c r="D16" s="14">
        <v>25568</v>
      </c>
      <c r="E16" s="15">
        <v>583.29999999999995</v>
      </c>
      <c r="F16" s="16">
        <v>4.0300000000000002E-2</v>
      </c>
      <c r="G16" s="16"/>
    </row>
    <row r="17" spans="1:7" x14ac:dyDescent="0.35">
      <c r="A17" s="13" t="s">
        <v>322</v>
      </c>
      <c r="B17" s="32" t="s">
        <v>323</v>
      </c>
      <c r="C17" s="32" t="s">
        <v>324</v>
      </c>
      <c r="D17" s="14">
        <v>194329</v>
      </c>
      <c r="E17" s="15">
        <v>569.67999999999995</v>
      </c>
      <c r="F17" s="16">
        <v>3.9300000000000002E-2</v>
      </c>
      <c r="G17" s="16"/>
    </row>
    <row r="18" spans="1:7" x14ac:dyDescent="0.35">
      <c r="A18" s="13" t="s">
        <v>446</v>
      </c>
      <c r="B18" s="32" t="s">
        <v>447</v>
      </c>
      <c r="C18" s="32" t="s">
        <v>349</v>
      </c>
      <c r="D18" s="14">
        <v>5210</v>
      </c>
      <c r="E18" s="15">
        <v>565.72</v>
      </c>
      <c r="F18" s="16">
        <v>3.9100000000000003E-2</v>
      </c>
      <c r="G18" s="16"/>
    </row>
    <row r="19" spans="1:7" x14ac:dyDescent="0.35">
      <c r="A19" s="13" t="s">
        <v>799</v>
      </c>
      <c r="B19" s="32" t="s">
        <v>800</v>
      </c>
      <c r="C19" s="32" t="s">
        <v>343</v>
      </c>
      <c r="D19" s="14">
        <v>11578</v>
      </c>
      <c r="E19" s="15">
        <v>551.42999999999995</v>
      </c>
      <c r="F19" s="16">
        <v>3.8100000000000002E-2</v>
      </c>
      <c r="G19" s="16"/>
    </row>
    <row r="20" spans="1:7" x14ac:dyDescent="0.35">
      <c r="A20" s="13" t="s">
        <v>505</v>
      </c>
      <c r="B20" s="32" t="s">
        <v>506</v>
      </c>
      <c r="C20" s="32" t="s">
        <v>349</v>
      </c>
      <c r="D20" s="14">
        <v>6203</v>
      </c>
      <c r="E20" s="15">
        <v>545.78</v>
      </c>
      <c r="F20" s="16">
        <v>3.7699999999999997E-2</v>
      </c>
      <c r="G20" s="16"/>
    </row>
    <row r="21" spans="1:7" x14ac:dyDescent="0.35">
      <c r="A21" s="13" t="s">
        <v>801</v>
      </c>
      <c r="B21" s="32" t="s">
        <v>802</v>
      </c>
      <c r="C21" s="32" t="s">
        <v>321</v>
      </c>
      <c r="D21" s="14">
        <v>33220</v>
      </c>
      <c r="E21" s="15">
        <v>461.26</v>
      </c>
      <c r="F21" s="16">
        <v>3.1800000000000002E-2</v>
      </c>
      <c r="G21" s="16"/>
    </row>
    <row r="22" spans="1:7" x14ac:dyDescent="0.35">
      <c r="A22" s="13" t="s">
        <v>536</v>
      </c>
      <c r="B22" s="32" t="s">
        <v>537</v>
      </c>
      <c r="C22" s="32" t="s">
        <v>324</v>
      </c>
      <c r="D22" s="14">
        <v>10977</v>
      </c>
      <c r="E22" s="15">
        <v>458.66</v>
      </c>
      <c r="F22" s="16">
        <v>3.1699999999999999E-2</v>
      </c>
      <c r="G22" s="16"/>
    </row>
    <row r="23" spans="1:7" x14ac:dyDescent="0.35">
      <c r="A23" s="13" t="s">
        <v>352</v>
      </c>
      <c r="B23" s="32" t="s">
        <v>353</v>
      </c>
      <c r="C23" s="32" t="s">
        <v>307</v>
      </c>
      <c r="D23" s="14">
        <v>24590</v>
      </c>
      <c r="E23" s="15">
        <v>419.55</v>
      </c>
      <c r="F23" s="16">
        <v>2.9000000000000001E-2</v>
      </c>
      <c r="G23" s="16"/>
    </row>
    <row r="24" spans="1:7" x14ac:dyDescent="0.35">
      <c r="A24" s="13" t="s">
        <v>803</v>
      </c>
      <c r="B24" s="32" t="s">
        <v>804</v>
      </c>
      <c r="C24" s="32" t="s">
        <v>349</v>
      </c>
      <c r="D24" s="14">
        <v>8690</v>
      </c>
      <c r="E24" s="15">
        <v>419.02</v>
      </c>
      <c r="F24" s="16">
        <v>2.8899999999999999E-2</v>
      </c>
      <c r="G24" s="16"/>
    </row>
    <row r="25" spans="1:7" x14ac:dyDescent="0.35">
      <c r="A25" s="13" t="s">
        <v>805</v>
      </c>
      <c r="B25" s="32" t="s">
        <v>806</v>
      </c>
      <c r="C25" s="32" t="s">
        <v>321</v>
      </c>
      <c r="D25" s="14">
        <v>6388</v>
      </c>
      <c r="E25" s="15">
        <v>389.59</v>
      </c>
      <c r="F25" s="16">
        <v>2.69E-2</v>
      </c>
      <c r="G25" s="16"/>
    </row>
    <row r="26" spans="1:7" x14ac:dyDescent="0.35">
      <c r="A26" s="13" t="s">
        <v>807</v>
      </c>
      <c r="B26" s="32" t="s">
        <v>808</v>
      </c>
      <c r="C26" s="32" t="s">
        <v>307</v>
      </c>
      <c r="D26" s="14">
        <v>127113</v>
      </c>
      <c r="E26" s="15">
        <v>383.69</v>
      </c>
      <c r="F26" s="16">
        <v>2.6499999999999999E-2</v>
      </c>
      <c r="G26" s="16"/>
    </row>
    <row r="27" spans="1:7" x14ac:dyDescent="0.35">
      <c r="A27" s="13" t="s">
        <v>809</v>
      </c>
      <c r="B27" s="32" t="s">
        <v>810</v>
      </c>
      <c r="C27" s="32" t="s">
        <v>349</v>
      </c>
      <c r="D27" s="14">
        <v>9113</v>
      </c>
      <c r="E27" s="15">
        <v>379.16</v>
      </c>
      <c r="F27" s="16">
        <v>2.6200000000000001E-2</v>
      </c>
      <c r="G27" s="16"/>
    </row>
    <row r="28" spans="1:7" x14ac:dyDescent="0.35">
      <c r="A28" s="13" t="s">
        <v>538</v>
      </c>
      <c r="B28" s="32" t="s">
        <v>539</v>
      </c>
      <c r="C28" s="32" t="s">
        <v>307</v>
      </c>
      <c r="D28" s="14">
        <v>6586</v>
      </c>
      <c r="E28" s="15">
        <v>367.89</v>
      </c>
      <c r="F28" s="16">
        <v>2.5399999999999999E-2</v>
      </c>
      <c r="G28" s="16"/>
    </row>
    <row r="29" spans="1:7" x14ac:dyDescent="0.35">
      <c r="A29" s="13" t="s">
        <v>811</v>
      </c>
      <c r="B29" s="32" t="s">
        <v>812</v>
      </c>
      <c r="C29" s="32" t="s">
        <v>441</v>
      </c>
      <c r="D29" s="14">
        <v>12055</v>
      </c>
      <c r="E29" s="15">
        <v>350.11</v>
      </c>
      <c r="F29" s="16">
        <v>2.4199999999999999E-2</v>
      </c>
      <c r="G29" s="16"/>
    </row>
    <row r="30" spans="1:7" x14ac:dyDescent="0.35">
      <c r="A30" s="13" t="s">
        <v>813</v>
      </c>
      <c r="B30" s="32" t="s">
        <v>814</v>
      </c>
      <c r="C30" s="32" t="s">
        <v>477</v>
      </c>
      <c r="D30" s="14">
        <v>21193</v>
      </c>
      <c r="E30" s="15">
        <v>344.48</v>
      </c>
      <c r="F30" s="16">
        <v>2.3800000000000002E-2</v>
      </c>
      <c r="G30" s="16"/>
    </row>
    <row r="31" spans="1:7" x14ac:dyDescent="0.35">
      <c r="A31" s="13" t="s">
        <v>815</v>
      </c>
      <c r="B31" s="32" t="s">
        <v>816</v>
      </c>
      <c r="C31" s="32" t="s">
        <v>526</v>
      </c>
      <c r="D31" s="14">
        <v>41257</v>
      </c>
      <c r="E31" s="15">
        <v>324.64999999999998</v>
      </c>
      <c r="F31" s="16">
        <v>2.24E-2</v>
      </c>
      <c r="G31" s="16"/>
    </row>
    <row r="32" spans="1:7" x14ac:dyDescent="0.35">
      <c r="A32" s="13" t="s">
        <v>464</v>
      </c>
      <c r="B32" s="32" t="s">
        <v>465</v>
      </c>
      <c r="C32" s="32" t="s">
        <v>393</v>
      </c>
      <c r="D32" s="14">
        <v>18742</v>
      </c>
      <c r="E32" s="15">
        <v>313.95</v>
      </c>
      <c r="F32" s="16">
        <v>2.1700000000000001E-2</v>
      </c>
      <c r="G32" s="16"/>
    </row>
    <row r="33" spans="1:7" x14ac:dyDescent="0.35">
      <c r="A33" s="13" t="s">
        <v>396</v>
      </c>
      <c r="B33" s="32" t="s">
        <v>397</v>
      </c>
      <c r="C33" s="32" t="s">
        <v>398</v>
      </c>
      <c r="D33" s="14">
        <v>4474</v>
      </c>
      <c r="E33" s="15">
        <v>309.25</v>
      </c>
      <c r="F33" s="16">
        <v>2.1399999999999999E-2</v>
      </c>
      <c r="G33" s="16"/>
    </row>
    <row r="34" spans="1:7" x14ac:dyDescent="0.35">
      <c r="A34" s="13" t="s">
        <v>817</v>
      </c>
      <c r="B34" s="32" t="s">
        <v>818</v>
      </c>
      <c r="C34" s="32" t="s">
        <v>544</v>
      </c>
      <c r="D34" s="14">
        <v>24171</v>
      </c>
      <c r="E34" s="15">
        <v>261.54000000000002</v>
      </c>
      <c r="F34" s="16">
        <v>1.8100000000000002E-2</v>
      </c>
      <c r="G34" s="16"/>
    </row>
    <row r="35" spans="1:7" x14ac:dyDescent="0.35">
      <c r="A35" s="13" t="s">
        <v>819</v>
      </c>
      <c r="B35" s="32" t="s">
        <v>820</v>
      </c>
      <c r="C35" s="32" t="s">
        <v>544</v>
      </c>
      <c r="D35" s="14">
        <v>50759</v>
      </c>
      <c r="E35" s="15">
        <v>257.35000000000002</v>
      </c>
      <c r="F35" s="16">
        <v>1.78E-2</v>
      </c>
      <c r="G35" s="16"/>
    </row>
    <row r="36" spans="1:7" x14ac:dyDescent="0.35">
      <c r="A36" s="13" t="s">
        <v>821</v>
      </c>
      <c r="B36" s="32" t="s">
        <v>822</v>
      </c>
      <c r="C36" s="32" t="s">
        <v>368</v>
      </c>
      <c r="D36" s="14">
        <v>735</v>
      </c>
      <c r="E36" s="15">
        <v>250.64</v>
      </c>
      <c r="F36" s="16">
        <v>1.7299999999999999E-2</v>
      </c>
      <c r="G36" s="16"/>
    </row>
    <row r="37" spans="1:7" x14ac:dyDescent="0.35">
      <c r="A37" s="13" t="s">
        <v>823</v>
      </c>
      <c r="B37" s="32" t="s">
        <v>824</v>
      </c>
      <c r="C37" s="32" t="s">
        <v>321</v>
      </c>
      <c r="D37" s="14">
        <v>24456</v>
      </c>
      <c r="E37" s="15">
        <v>237.64</v>
      </c>
      <c r="F37" s="16">
        <v>1.6400000000000001E-2</v>
      </c>
      <c r="G37" s="16"/>
    </row>
    <row r="38" spans="1:7" x14ac:dyDescent="0.35">
      <c r="A38" s="17" t="s">
        <v>193</v>
      </c>
      <c r="B38" s="33"/>
      <c r="C38" s="33"/>
      <c r="D38" s="18"/>
      <c r="E38" s="37">
        <v>14462.46</v>
      </c>
      <c r="F38" s="38">
        <v>0.99890000000000001</v>
      </c>
      <c r="G38" s="21"/>
    </row>
    <row r="39" spans="1:7" x14ac:dyDescent="0.35">
      <c r="A39" s="17" t="s">
        <v>514</v>
      </c>
      <c r="B39" s="32"/>
      <c r="C39" s="32"/>
      <c r="D39" s="14"/>
      <c r="E39" s="15"/>
      <c r="F39" s="16"/>
      <c r="G39" s="16"/>
    </row>
    <row r="40" spans="1:7" x14ac:dyDescent="0.35">
      <c r="A40" s="17" t="s">
        <v>193</v>
      </c>
      <c r="B40" s="32"/>
      <c r="C40" s="32"/>
      <c r="D40" s="14"/>
      <c r="E40" s="39" t="s">
        <v>131</v>
      </c>
      <c r="F40" s="40" t="s">
        <v>131</v>
      </c>
      <c r="G40" s="16"/>
    </row>
    <row r="41" spans="1:7" x14ac:dyDescent="0.35">
      <c r="A41" s="24" t="s">
        <v>196</v>
      </c>
      <c r="B41" s="34"/>
      <c r="C41" s="34"/>
      <c r="D41" s="25"/>
      <c r="E41" s="29">
        <v>14462.46</v>
      </c>
      <c r="F41" s="30">
        <v>0.99890000000000001</v>
      </c>
      <c r="G41" s="21"/>
    </row>
    <row r="42" spans="1:7" x14ac:dyDescent="0.35">
      <c r="A42" s="13"/>
      <c r="B42" s="32"/>
      <c r="C42" s="32"/>
      <c r="D42" s="14"/>
      <c r="E42" s="15"/>
      <c r="F42" s="16"/>
      <c r="G42" s="16"/>
    </row>
    <row r="43" spans="1:7" x14ac:dyDescent="0.35">
      <c r="A43" s="13"/>
      <c r="B43" s="32"/>
      <c r="C43" s="32"/>
      <c r="D43" s="14"/>
      <c r="E43" s="15"/>
      <c r="F43" s="16"/>
      <c r="G43" s="16"/>
    </row>
    <row r="44" spans="1:7" x14ac:dyDescent="0.35">
      <c r="A44" s="17" t="s">
        <v>205</v>
      </c>
      <c r="B44" s="32"/>
      <c r="C44" s="32"/>
      <c r="D44" s="14"/>
      <c r="E44" s="15"/>
      <c r="F44" s="16"/>
      <c r="G44" s="16"/>
    </row>
    <row r="45" spans="1:7" x14ac:dyDescent="0.35">
      <c r="A45" s="13" t="s">
        <v>206</v>
      </c>
      <c r="B45" s="32"/>
      <c r="C45" s="32"/>
      <c r="D45" s="14"/>
      <c r="E45" s="15">
        <v>125.98</v>
      </c>
      <c r="F45" s="16">
        <v>8.6999999999999994E-3</v>
      </c>
      <c r="G45" s="16">
        <v>6.6451999999999997E-2</v>
      </c>
    </row>
    <row r="46" spans="1:7" x14ac:dyDescent="0.35">
      <c r="A46" s="17" t="s">
        <v>193</v>
      </c>
      <c r="B46" s="33"/>
      <c r="C46" s="33"/>
      <c r="D46" s="18"/>
      <c r="E46" s="37">
        <v>125.98</v>
      </c>
      <c r="F46" s="38">
        <v>8.6999999999999994E-3</v>
      </c>
      <c r="G46" s="21"/>
    </row>
    <row r="47" spans="1:7" x14ac:dyDescent="0.35">
      <c r="A47" s="13"/>
      <c r="B47" s="32"/>
      <c r="C47" s="32"/>
      <c r="D47" s="14"/>
      <c r="E47" s="15"/>
      <c r="F47" s="16"/>
      <c r="G47" s="16"/>
    </row>
    <row r="48" spans="1:7" x14ac:dyDescent="0.35">
      <c r="A48" s="24" t="s">
        <v>196</v>
      </c>
      <c r="B48" s="34"/>
      <c r="C48" s="34"/>
      <c r="D48" s="25"/>
      <c r="E48" s="19">
        <v>125.98</v>
      </c>
      <c r="F48" s="20">
        <v>8.6999999999999994E-3</v>
      </c>
      <c r="G48" s="21"/>
    </row>
    <row r="49" spans="1:7" x14ac:dyDescent="0.35">
      <c r="A49" s="13" t="s">
        <v>207</v>
      </c>
      <c r="B49" s="32"/>
      <c r="C49" s="32"/>
      <c r="D49" s="14"/>
      <c r="E49" s="15">
        <v>2.2935400000000002E-2</v>
      </c>
      <c r="F49" s="16">
        <v>9.9999999999999995E-7</v>
      </c>
      <c r="G49" s="16"/>
    </row>
    <row r="50" spans="1:7" x14ac:dyDescent="0.35">
      <c r="A50" s="13" t="s">
        <v>208</v>
      </c>
      <c r="B50" s="32"/>
      <c r="C50" s="32"/>
      <c r="D50" s="14"/>
      <c r="E50" s="36">
        <v>-105.4029354</v>
      </c>
      <c r="F50" s="26">
        <v>-7.6010000000000001E-3</v>
      </c>
      <c r="G50" s="16">
        <v>6.6451999999999997E-2</v>
      </c>
    </row>
    <row r="51" spans="1:7" x14ac:dyDescent="0.35">
      <c r="A51" s="27" t="s">
        <v>209</v>
      </c>
      <c r="B51" s="35"/>
      <c r="C51" s="35"/>
      <c r="D51" s="28"/>
      <c r="E51" s="29">
        <v>14483.06</v>
      </c>
      <c r="F51" s="30">
        <v>1</v>
      </c>
      <c r="G51" s="30"/>
    </row>
    <row r="56" spans="1:7" x14ac:dyDescent="0.35">
      <c r="A56" s="1" t="s">
        <v>212</v>
      </c>
    </row>
    <row r="57" spans="1:7" x14ac:dyDescent="0.35">
      <c r="A57" s="48" t="s">
        <v>213</v>
      </c>
      <c r="B57" s="3" t="s">
        <v>131</v>
      </c>
    </row>
    <row r="58" spans="1:7" x14ac:dyDescent="0.35">
      <c r="A58" t="s">
        <v>214</v>
      </c>
    </row>
    <row r="59" spans="1:7" x14ac:dyDescent="0.35">
      <c r="A59" t="s">
        <v>267</v>
      </c>
      <c r="B59" t="s">
        <v>216</v>
      </c>
      <c r="C59" t="s">
        <v>216</v>
      </c>
    </row>
    <row r="60" spans="1:7" x14ac:dyDescent="0.35">
      <c r="B60" s="49">
        <v>45625</v>
      </c>
      <c r="C60" s="49">
        <v>45657</v>
      </c>
    </row>
    <row r="61" spans="1:7" x14ac:dyDescent="0.35">
      <c r="A61" t="s">
        <v>515</v>
      </c>
      <c r="B61">
        <v>14.7173</v>
      </c>
      <c r="C61">
        <v>14.267099999999999</v>
      </c>
    </row>
    <row r="62" spans="1:7" x14ac:dyDescent="0.35">
      <c r="A62" t="s">
        <v>269</v>
      </c>
      <c r="B62">
        <v>14.5113</v>
      </c>
      <c r="C62">
        <v>14.067399999999999</v>
      </c>
    </row>
    <row r="63" spans="1:7" x14ac:dyDescent="0.35">
      <c r="A63" t="s">
        <v>516</v>
      </c>
      <c r="B63">
        <v>14.4244</v>
      </c>
      <c r="C63">
        <v>13.9758</v>
      </c>
    </row>
    <row r="64" spans="1:7" x14ac:dyDescent="0.35">
      <c r="A64" t="s">
        <v>271</v>
      </c>
      <c r="B64">
        <v>14.4236</v>
      </c>
      <c r="C64">
        <v>13.975</v>
      </c>
    </row>
    <row r="66" spans="1:4" x14ac:dyDescent="0.35">
      <c r="A66" t="s">
        <v>218</v>
      </c>
      <c r="B66" s="3" t="s">
        <v>131</v>
      </c>
    </row>
    <row r="67" spans="1:4" x14ac:dyDescent="0.35">
      <c r="A67" t="s">
        <v>219</v>
      </c>
      <c r="B67" s="3" t="s">
        <v>131</v>
      </c>
    </row>
    <row r="68" spans="1:4" ht="30" customHeight="1" x14ac:dyDescent="0.35">
      <c r="A68" s="48" t="s">
        <v>220</v>
      </c>
      <c r="B68" s="3" t="s">
        <v>131</v>
      </c>
    </row>
    <row r="69" spans="1:4" ht="30" customHeight="1" x14ac:dyDescent="0.35">
      <c r="A69" s="48" t="s">
        <v>221</v>
      </c>
      <c r="B69" s="3" t="s">
        <v>131</v>
      </c>
    </row>
    <row r="70" spans="1:4" x14ac:dyDescent="0.35">
      <c r="A70" t="s">
        <v>517</v>
      </c>
      <c r="B70" s="50">
        <v>0.38579999999999998</v>
      </c>
    </row>
    <row r="71" spans="1:4" ht="45" customHeight="1" x14ac:dyDescent="0.35">
      <c r="A71" s="48" t="s">
        <v>223</v>
      </c>
      <c r="B71" s="3" t="s">
        <v>131</v>
      </c>
    </row>
    <row r="72" spans="1:4" x14ac:dyDescent="0.35">
      <c r="B72" s="3"/>
    </row>
    <row r="73" spans="1:4" ht="30" customHeight="1" x14ac:dyDescent="0.35">
      <c r="A73" s="48" t="s">
        <v>224</v>
      </c>
      <c r="B73" s="3" t="s">
        <v>131</v>
      </c>
    </row>
    <row r="74" spans="1:4" ht="30" customHeight="1" x14ac:dyDescent="0.35">
      <c r="A74" s="48" t="s">
        <v>225</v>
      </c>
      <c r="B74" t="s">
        <v>131</v>
      </c>
    </row>
    <row r="75" spans="1:4" ht="30" customHeight="1" x14ac:dyDescent="0.35">
      <c r="A75" s="48" t="s">
        <v>226</v>
      </c>
      <c r="B75" s="3" t="s">
        <v>131</v>
      </c>
    </row>
    <row r="76" spans="1:4" ht="30" customHeight="1" x14ac:dyDescent="0.35">
      <c r="A76" s="48" t="s">
        <v>227</v>
      </c>
      <c r="B76" s="3" t="s">
        <v>131</v>
      </c>
    </row>
    <row r="78" spans="1:4" ht="70" customHeight="1" x14ac:dyDescent="0.35">
      <c r="A78" s="71" t="s">
        <v>237</v>
      </c>
      <c r="B78" s="71" t="s">
        <v>238</v>
      </c>
      <c r="C78" s="71" t="s">
        <v>5</v>
      </c>
      <c r="D78" s="71" t="s">
        <v>6</v>
      </c>
    </row>
    <row r="79" spans="1:4" ht="70" customHeight="1" x14ac:dyDescent="0.35">
      <c r="A79" s="71" t="s">
        <v>825</v>
      </c>
      <c r="B79" s="71"/>
      <c r="C79" s="71" t="s">
        <v>29</v>
      </c>
      <c r="D79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123"/>
  <sheetViews>
    <sheetView showGridLines="0" workbookViewId="0">
      <pane ySplit="4" topLeftCell="A47" activePane="bottomLeft" state="frozen"/>
      <selection pane="bottomLeft" sqref="A1:G1"/>
    </sheetView>
  </sheetViews>
  <sheetFormatPr defaultRowHeight="14.5" x14ac:dyDescent="0.35"/>
  <cols>
    <col min="1" max="1" width="50.54296875" customWidth="1"/>
    <col min="2" max="2" width="22" bestFit="1" customWidth="1"/>
    <col min="3" max="3" width="26.7265625" customWidth="1"/>
    <col min="4" max="4" width="22" customWidth="1"/>
    <col min="5" max="5" width="16.453125" customWidth="1"/>
    <col min="6" max="6" width="22" customWidth="1"/>
    <col min="7" max="7" width="6.1796875" style="2" bestFit="1" customWidth="1"/>
    <col min="12" max="12" width="70.26953125" bestFit="1" customWidth="1"/>
    <col min="13" max="13" width="10.81640625" bestFit="1" customWidth="1"/>
    <col min="14" max="14" width="10.54296875" bestFit="1" customWidth="1"/>
    <col min="15" max="15" width="12" bestFit="1" customWidth="1"/>
    <col min="16" max="16" width="12.54296875" customWidth="1"/>
  </cols>
  <sheetData>
    <row r="1" spans="1:8" ht="36.75" customHeight="1" x14ac:dyDescent="0.35">
      <c r="A1" s="74" t="s">
        <v>826</v>
      </c>
      <c r="B1" s="75"/>
      <c r="C1" s="75"/>
      <c r="D1" s="75"/>
      <c r="E1" s="75"/>
      <c r="F1" s="75"/>
      <c r="G1" s="76"/>
      <c r="H1" s="47" t="str">
        <f>HYPERLINK("[EDEL_Portfolio Monthly Notes 31-Dec-2024.xlsx]Index!A1","Index")</f>
        <v>Index</v>
      </c>
    </row>
    <row r="2" spans="1:8" ht="19.5" customHeight="1" x14ac:dyDescent="0.35">
      <c r="A2" s="74" t="s">
        <v>827</v>
      </c>
      <c r="B2" s="75"/>
      <c r="C2" s="75"/>
      <c r="D2" s="75"/>
      <c r="E2" s="75"/>
      <c r="F2" s="75"/>
      <c r="G2" s="76"/>
    </row>
    <row r="4" spans="1:8" ht="48" customHeight="1" x14ac:dyDescent="0.35">
      <c r="A4" s="4" t="s">
        <v>123</v>
      </c>
      <c r="B4" s="4" t="s">
        <v>124</v>
      </c>
      <c r="C4" s="4" t="s">
        <v>125</v>
      </c>
      <c r="D4" s="5" t="s">
        <v>126</v>
      </c>
      <c r="E4" s="6" t="s">
        <v>127</v>
      </c>
      <c r="F4" s="6" t="s">
        <v>128</v>
      </c>
      <c r="G4" s="7" t="s">
        <v>129</v>
      </c>
    </row>
    <row r="5" spans="1:8" x14ac:dyDescent="0.35">
      <c r="A5" s="8"/>
      <c r="B5" s="31"/>
      <c r="C5" s="31"/>
      <c r="D5" s="9"/>
      <c r="E5" s="10"/>
      <c r="F5" s="11"/>
      <c r="G5" s="12"/>
    </row>
    <row r="6" spans="1:8" x14ac:dyDescent="0.35">
      <c r="A6" s="17" t="s">
        <v>130</v>
      </c>
      <c r="B6" s="32"/>
      <c r="C6" s="32"/>
      <c r="D6" s="14"/>
      <c r="E6" s="15"/>
      <c r="F6" s="16"/>
      <c r="G6" s="16"/>
    </row>
    <row r="7" spans="1:8" x14ac:dyDescent="0.35">
      <c r="A7" s="17" t="s">
        <v>296</v>
      </c>
      <c r="B7" s="32"/>
      <c r="C7" s="32"/>
      <c r="D7" s="14"/>
      <c r="E7" s="15"/>
      <c r="F7" s="16"/>
      <c r="G7" s="16"/>
    </row>
    <row r="8" spans="1:8" x14ac:dyDescent="0.35">
      <c r="A8" s="13" t="s">
        <v>381</v>
      </c>
      <c r="B8" s="32" t="s">
        <v>382</v>
      </c>
      <c r="C8" s="32" t="s">
        <v>365</v>
      </c>
      <c r="D8" s="14">
        <v>360000</v>
      </c>
      <c r="E8" s="15">
        <v>4862.16</v>
      </c>
      <c r="F8" s="16">
        <v>4.8099999999999997E-2</v>
      </c>
      <c r="G8" s="16"/>
    </row>
    <row r="9" spans="1:8" x14ac:dyDescent="0.35">
      <c r="A9" s="13" t="s">
        <v>828</v>
      </c>
      <c r="B9" s="32" t="s">
        <v>829</v>
      </c>
      <c r="C9" s="32" t="s">
        <v>318</v>
      </c>
      <c r="D9" s="14">
        <v>252478</v>
      </c>
      <c r="E9" s="15">
        <v>3678.35</v>
      </c>
      <c r="F9" s="16">
        <v>3.6400000000000002E-2</v>
      </c>
      <c r="G9" s="16"/>
    </row>
    <row r="10" spans="1:8" x14ac:dyDescent="0.35">
      <c r="A10" s="13" t="s">
        <v>830</v>
      </c>
      <c r="B10" s="32" t="s">
        <v>831</v>
      </c>
      <c r="C10" s="32" t="s">
        <v>321</v>
      </c>
      <c r="D10" s="14">
        <v>325000</v>
      </c>
      <c r="E10" s="15">
        <v>3625.05</v>
      </c>
      <c r="F10" s="16">
        <v>3.5900000000000001E-2</v>
      </c>
      <c r="G10" s="16"/>
    </row>
    <row r="11" spans="1:8" x14ac:dyDescent="0.35">
      <c r="A11" s="13" t="s">
        <v>524</v>
      </c>
      <c r="B11" s="32" t="s">
        <v>525</v>
      </c>
      <c r="C11" s="32" t="s">
        <v>526</v>
      </c>
      <c r="D11" s="14">
        <v>200000</v>
      </c>
      <c r="E11" s="15">
        <v>3468.3</v>
      </c>
      <c r="F11" s="16">
        <v>3.4299999999999997E-2</v>
      </c>
      <c r="G11" s="16"/>
    </row>
    <row r="12" spans="1:8" x14ac:dyDescent="0.35">
      <c r="A12" s="13" t="s">
        <v>832</v>
      </c>
      <c r="B12" s="32" t="s">
        <v>833</v>
      </c>
      <c r="C12" s="32" t="s">
        <v>398</v>
      </c>
      <c r="D12" s="14">
        <v>240000</v>
      </c>
      <c r="E12" s="15">
        <v>3247.44</v>
      </c>
      <c r="F12" s="16">
        <v>3.2099999999999997E-2</v>
      </c>
      <c r="G12" s="16"/>
    </row>
    <row r="13" spans="1:8" x14ac:dyDescent="0.35">
      <c r="A13" s="13" t="s">
        <v>834</v>
      </c>
      <c r="B13" s="32" t="s">
        <v>835</v>
      </c>
      <c r="C13" s="32" t="s">
        <v>474</v>
      </c>
      <c r="D13" s="14">
        <v>6000000</v>
      </c>
      <c r="E13" s="15">
        <v>3027</v>
      </c>
      <c r="F13" s="16">
        <v>2.9899999999999999E-2</v>
      </c>
      <c r="G13" s="16"/>
    </row>
    <row r="14" spans="1:8" x14ac:dyDescent="0.35">
      <c r="A14" s="13" t="s">
        <v>363</v>
      </c>
      <c r="B14" s="32" t="s">
        <v>364</v>
      </c>
      <c r="C14" s="32" t="s">
        <v>365</v>
      </c>
      <c r="D14" s="14">
        <v>40000</v>
      </c>
      <c r="E14" s="15">
        <v>2966.92</v>
      </c>
      <c r="F14" s="16">
        <v>2.9399999999999999E-2</v>
      </c>
      <c r="G14" s="16"/>
    </row>
    <row r="15" spans="1:8" x14ac:dyDescent="0.35">
      <c r="A15" s="13" t="s">
        <v>836</v>
      </c>
      <c r="B15" s="32" t="s">
        <v>837</v>
      </c>
      <c r="C15" s="32" t="s">
        <v>368</v>
      </c>
      <c r="D15" s="14">
        <v>590634</v>
      </c>
      <c r="E15" s="15">
        <v>2808.76</v>
      </c>
      <c r="F15" s="16">
        <v>2.7799999999999998E-2</v>
      </c>
      <c r="G15" s="16"/>
    </row>
    <row r="16" spans="1:8" x14ac:dyDescent="0.35">
      <c r="A16" s="13" t="s">
        <v>838</v>
      </c>
      <c r="B16" s="32" t="s">
        <v>839</v>
      </c>
      <c r="C16" s="32" t="s">
        <v>414</v>
      </c>
      <c r="D16" s="14">
        <v>280409</v>
      </c>
      <c r="E16" s="15">
        <v>2799.88</v>
      </c>
      <c r="F16" s="16">
        <v>2.7699999999999999E-2</v>
      </c>
      <c r="G16" s="16"/>
    </row>
    <row r="17" spans="1:7" x14ac:dyDescent="0.35">
      <c r="A17" s="13" t="s">
        <v>510</v>
      </c>
      <c r="B17" s="32" t="s">
        <v>511</v>
      </c>
      <c r="C17" s="32" t="s">
        <v>356</v>
      </c>
      <c r="D17" s="14">
        <v>2175000</v>
      </c>
      <c r="E17" s="15">
        <v>2771.39</v>
      </c>
      <c r="F17" s="16">
        <v>2.7400000000000001E-2</v>
      </c>
      <c r="G17" s="16"/>
    </row>
    <row r="18" spans="1:7" x14ac:dyDescent="0.35">
      <c r="A18" s="13" t="s">
        <v>424</v>
      </c>
      <c r="B18" s="32" t="s">
        <v>425</v>
      </c>
      <c r="C18" s="32" t="s">
        <v>356</v>
      </c>
      <c r="D18" s="14">
        <v>366968</v>
      </c>
      <c r="E18" s="15">
        <v>2587.12</v>
      </c>
      <c r="F18" s="16">
        <v>2.5600000000000001E-2</v>
      </c>
      <c r="G18" s="16"/>
    </row>
    <row r="19" spans="1:7" x14ac:dyDescent="0.35">
      <c r="A19" s="13" t="s">
        <v>840</v>
      </c>
      <c r="B19" s="32" t="s">
        <v>841</v>
      </c>
      <c r="C19" s="32" t="s">
        <v>398</v>
      </c>
      <c r="D19" s="14">
        <v>150000</v>
      </c>
      <c r="E19" s="15">
        <v>2583.38</v>
      </c>
      <c r="F19" s="16">
        <v>2.5600000000000001E-2</v>
      </c>
      <c r="G19" s="16"/>
    </row>
    <row r="20" spans="1:7" x14ac:dyDescent="0.35">
      <c r="A20" s="13" t="s">
        <v>458</v>
      </c>
      <c r="B20" s="32" t="s">
        <v>459</v>
      </c>
      <c r="C20" s="32" t="s">
        <v>340</v>
      </c>
      <c r="D20" s="14">
        <v>1851960</v>
      </c>
      <c r="E20" s="15">
        <v>2355.5100000000002</v>
      </c>
      <c r="F20" s="16">
        <v>2.3300000000000001E-2</v>
      </c>
      <c r="G20" s="16"/>
    </row>
    <row r="21" spans="1:7" x14ac:dyDescent="0.35">
      <c r="A21" s="13" t="s">
        <v>842</v>
      </c>
      <c r="B21" s="32" t="s">
        <v>843</v>
      </c>
      <c r="C21" s="32" t="s">
        <v>844</v>
      </c>
      <c r="D21" s="14">
        <v>720000</v>
      </c>
      <c r="E21" s="15">
        <v>2289.6</v>
      </c>
      <c r="F21" s="16">
        <v>2.2700000000000001E-2</v>
      </c>
      <c r="G21" s="16"/>
    </row>
    <row r="22" spans="1:7" x14ac:dyDescent="0.35">
      <c r="A22" s="13" t="s">
        <v>845</v>
      </c>
      <c r="B22" s="32" t="s">
        <v>846</v>
      </c>
      <c r="C22" s="32" t="s">
        <v>349</v>
      </c>
      <c r="D22" s="14">
        <v>125000</v>
      </c>
      <c r="E22" s="15">
        <v>2257.63</v>
      </c>
      <c r="F22" s="16">
        <v>2.23E-2</v>
      </c>
      <c r="G22" s="16"/>
    </row>
    <row r="23" spans="1:7" x14ac:dyDescent="0.35">
      <c r="A23" s="13" t="s">
        <v>847</v>
      </c>
      <c r="B23" s="32" t="s">
        <v>848</v>
      </c>
      <c r="C23" s="32" t="s">
        <v>414</v>
      </c>
      <c r="D23" s="14">
        <v>200000</v>
      </c>
      <c r="E23" s="15">
        <v>2213.6999999999998</v>
      </c>
      <c r="F23" s="16">
        <v>2.1899999999999999E-2</v>
      </c>
      <c r="G23" s="16"/>
    </row>
    <row r="24" spans="1:7" x14ac:dyDescent="0.35">
      <c r="A24" s="13" t="s">
        <v>849</v>
      </c>
      <c r="B24" s="32" t="s">
        <v>850</v>
      </c>
      <c r="C24" s="32" t="s">
        <v>851</v>
      </c>
      <c r="D24" s="14">
        <v>79815</v>
      </c>
      <c r="E24" s="15">
        <v>2092.27</v>
      </c>
      <c r="F24" s="16">
        <v>2.07E-2</v>
      </c>
      <c r="G24" s="16"/>
    </row>
    <row r="25" spans="1:7" x14ac:dyDescent="0.35">
      <c r="A25" s="13" t="s">
        <v>852</v>
      </c>
      <c r="B25" s="32" t="s">
        <v>853</v>
      </c>
      <c r="C25" s="32" t="s">
        <v>310</v>
      </c>
      <c r="D25" s="14">
        <v>384598</v>
      </c>
      <c r="E25" s="15">
        <v>2080.29</v>
      </c>
      <c r="F25" s="16">
        <v>2.06E-2</v>
      </c>
      <c r="G25" s="16"/>
    </row>
    <row r="26" spans="1:7" x14ac:dyDescent="0.35">
      <c r="A26" s="13" t="s">
        <v>854</v>
      </c>
      <c r="B26" s="32" t="s">
        <v>855</v>
      </c>
      <c r="C26" s="32" t="s">
        <v>596</v>
      </c>
      <c r="D26" s="14">
        <v>280000</v>
      </c>
      <c r="E26" s="15">
        <v>2029.58</v>
      </c>
      <c r="F26" s="16">
        <v>2.01E-2</v>
      </c>
      <c r="G26" s="16"/>
    </row>
    <row r="27" spans="1:7" x14ac:dyDescent="0.35">
      <c r="A27" s="13" t="s">
        <v>856</v>
      </c>
      <c r="B27" s="32" t="s">
        <v>857</v>
      </c>
      <c r="C27" s="32" t="s">
        <v>356</v>
      </c>
      <c r="D27" s="14">
        <v>465000</v>
      </c>
      <c r="E27" s="15">
        <v>1965.09</v>
      </c>
      <c r="F27" s="16">
        <v>1.9400000000000001E-2</v>
      </c>
      <c r="G27" s="16"/>
    </row>
    <row r="28" spans="1:7" x14ac:dyDescent="0.35">
      <c r="A28" s="13" t="s">
        <v>341</v>
      </c>
      <c r="B28" s="32" t="s">
        <v>342</v>
      </c>
      <c r="C28" s="32" t="s">
        <v>343</v>
      </c>
      <c r="D28" s="14">
        <v>250000</v>
      </c>
      <c r="E28" s="15">
        <v>1948.63</v>
      </c>
      <c r="F28" s="16">
        <v>1.9300000000000001E-2</v>
      </c>
      <c r="G28" s="16"/>
    </row>
    <row r="29" spans="1:7" x14ac:dyDescent="0.35">
      <c r="A29" s="13" t="s">
        <v>858</v>
      </c>
      <c r="B29" s="32" t="s">
        <v>859</v>
      </c>
      <c r="C29" s="32" t="s">
        <v>474</v>
      </c>
      <c r="D29" s="14">
        <v>215000</v>
      </c>
      <c r="E29" s="15">
        <v>1916.4</v>
      </c>
      <c r="F29" s="16">
        <v>1.9E-2</v>
      </c>
      <c r="G29" s="16"/>
    </row>
    <row r="30" spans="1:7" x14ac:dyDescent="0.35">
      <c r="A30" s="13" t="s">
        <v>860</v>
      </c>
      <c r="B30" s="32" t="s">
        <v>861</v>
      </c>
      <c r="C30" s="32" t="s">
        <v>474</v>
      </c>
      <c r="D30" s="14">
        <v>93954</v>
      </c>
      <c r="E30" s="15">
        <v>1803.45</v>
      </c>
      <c r="F30" s="16">
        <v>1.78E-2</v>
      </c>
      <c r="G30" s="16"/>
    </row>
    <row r="31" spans="1:7" x14ac:dyDescent="0.35">
      <c r="A31" s="13" t="s">
        <v>862</v>
      </c>
      <c r="B31" s="32" t="s">
        <v>863</v>
      </c>
      <c r="C31" s="32" t="s">
        <v>356</v>
      </c>
      <c r="D31" s="14">
        <v>700000</v>
      </c>
      <c r="E31" s="15">
        <v>1649.55</v>
      </c>
      <c r="F31" s="16">
        <v>1.6299999999999999E-2</v>
      </c>
      <c r="G31" s="16"/>
    </row>
    <row r="32" spans="1:7" x14ac:dyDescent="0.35">
      <c r="A32" s="13" t="s">
        <v>483</v>
      </c>
      <c r="B32" s="32" t="s">
        <v>484</v>
      </c>
      <c r="C32" s="32" t="s">
        <v>393</v>
      </c>
      <c r="D32" s="14">
        <v>230000</v>
      </c>
      <c r="E32" s="15">
        <v>1530.31</v>
      </c>
      <c r="F32" s="16">
        <v>1.5100000000000001E-2</v>
      </c>
      <c r="G32" s="16"/>
    </row>
    <row r="33" spans="1:7" x14ac:dyDescent="0.35">
      <c r="A33" s="13" t="s">
        <v>864</v>
      </c>
      <c r="B33" s="32" t="s">
        <v>865</v>
      </c>
      <c r="C33" s="32" t="s">
        <v>414</v>
      </c>
      <c r="D33" s="14">
        <v>333227</v>
      </c>
      <c r="E33" s="15">
        <v>1503.19</v>
      </c>
      <c r="F33" s="16">
        <v>1.49E-2</v>
      </c>
      <c r="G33" s="16"/>
    </row>
    <row r="34" spans="1:7" x14ac:dyDescent="0.35">
      <c r="A34" s="13" t="s">
        <v>866</v>
      </c>
      <c r="B34" s="32" t="s">
        <v>867</v>
      </c>
      <c r="C34" s="32" t="s">
        <v>596</v>
      </c>
      <c r="D34" s="14">
        <v>270000</v>
      </c>
      <c r="E34" s="15">
        <v>1495.53</v>
      </c>
      <c r="F34" s="16">
        <v>1.4800000000000001E-2</v>
      </c>
      <c r="G34" s="16"/>
    </row>
    <row r="35" spans="1:7" x14ac:dyDescent="0.35">
      <c r="A35" s="13" t="s">
        <v>868</v>
      </c>
      <c r="B35" s="32" t="s">
        <v>869</v>
      </c>
      <c r="C35" s="32" t="s">
        <v>436</v>
      </c>
      <c r="D35" s="14">
        <v>470000</v>
      </c>
      <c r="E35" s="15">
        <v>1494.84</v>
      </c>
      <c r="F35" s="16">
        <v>1.4800000000000001E-2</v>
      </c>
      <c r="G35" s="16"/>
    </row>
    <row r="36" spans="1:7" x14ac:dyDescent="0.35">
      <c r="A36" s="13" t="s">
        <v>870</v>
      </c>
      <c r="B36" s="32" t="s">
        <v>871</v>
      </c>
      <c r="C36" s="32" t="s">
        <v>474</v>
      </c>
      <c r="D36" s="14">
        <v>75000</v>
      </c>
      <c r="E36" s="15">
        <v>1451.66</v>
      </c>
      <c r="F36" s="16">
        <v>1.44E-2</v>
      </c>
      <c r="G36" s="16"/>
    </row>
    <row r="37" spans="1:7" x14ac:dyDescent="0.35">
      <c r="A37" s="13" t="s">
        <v>872</v>
      </c>
      <c r="B37" s="32" t="s">
        <v>873</v>
      </c>
      <c r="C37" s="32" t="s">
        <v>371</v>
      </c>
      <c r="D37" s="14">
        <v>240000</v>
      </c>
      <c r="E37" s="15">
        <v>1448.88</v>
      </c>
      <c r="F37" s="16">
        <v>1.43E-2</v>
      </c>
      <c r="G37" s="16"/>
    </row>
    <row r="38" spans="1:7" x14ac:dyDescent="0.35">
      <c r="A38" s="13" t="s">
        <v>512</v>
      </c>
      <c r="B38" s="32" t="s">
        <v>513</v>
      </c>
      <c r="C38" s="32" t="s">
        <v>310</v>
      </c>
      <c r="D38" s="14">
        <v>1321584</v>
      </c>
      <c r="E38" s="15">
        <v>1406.56</v>
      </c>
      <c r="F38" s="16">
        <v>1.3899999999999999E-2</v>
      </c>
      <c r="G38" s="16"/>
    </row>
    <row r="39" spans="1:7" x14ac:dyDescent="0.35">
      <c r="A39" s="13" t="s">
        <v>874</v>
      </c>
      <c r="B39" s="32" t="s">
        <v>875</v>
      </c>
      <c r="C39" s="32" t="s">
        <v>334</v>
      </c>
      <c r="D39" s="14">
        <v>90000</v>
      </c>
      <c r="E39" s="15">
        <v>1383.53</v>
      </c>
      <c r="F39" s="16">
        <v>1.37E-2</v>
      </c>
      <c r="G39" s="16"/>
    </row>
    <row r="40" spans="1:7" x14ac:dyDescent="0.35">
      <c r="A40" s="13" t="s">
        <v>876</v>
      </c>
      <c r="B40" s="32" t="s">
        <v>877</v>
      </c>
      <c r="C40" s="32" t="s">
        <v>313</v>
      </c>
      <c r="D40" s="14">
        <v>394706</v>
      </c>
      <c r="E40" s="15">
        <v>1341.21</v>
      </c>
      <c r="F40" s="16">
        <v>1.3299999999999999E-2</v>
      </c>
      <c r="G40" s="16"/>
    </row>
    <row r="41" spans="1:7" x14ac:dyDescent="0.35">
      <c r="A41" s="13" t="s">
        <v>878</v>
      </c>
      <c r="B41" s="32" t="s">
        <v>879</v>
      </c>
      <c r="C41" s="32" t="s">
        <v>321</v>
      </c>
      <c r="D41" s="14">
        <v>91852</v>
      </c>
      <c r="E41" s="15">
        <v>1329.19</v>
      </c>
      <c r="F41" s="16">
        <v>1.32E-2</v>
      </c>
      <c r="G41" s="16"/>
    </row>
    <row r="42" spans="1:7" x14ac:dyDescent="0.35">
      <c r="A42" s="13" t="s">
        <v>880</v>
      </c>
      <c r="B42" s="32" t="s">
        <v>881</v>
      </c>
      <c r="C42" s="32" t="s">
        <v>526</v>
      </c>
      <c r="D42" s="14">
        <v>700000</v>
      </c>
      <c r="E42" s="15">
        <v>1290.3800000000001</v>
      </c>
      <c r="F42" s="16">
        <v>1.2800000000000001E-2</v>
      </c>
      <c r="G42" s="16"/>
    </row>
    <row r="43" spans="1:7" x14ac:dyDescent="0.35">
      <c r="A43" s="13" t="s">
        <v>882</v>
      </c>
      <c r="B43" s="32" t="s">
        <v>883</v>
      </c>
      <c r="C43" s="32" t="s">
        <v>321</v>
      </c>
      <c r="D43" s="14">
        <v>150000</v>
      </c>
      <c r="E43" s="15">
        <v>1126.8</v>
      </c>
      <c r="F43" s="16">
        <v>1.11E-2</v>
      </c>
      <c r="G43" s="16"/>
    </row>
    <row r="44" spans="1:7" x14ac:dyDescent="0.35">
      <c r="A44" s="13" t="s">
        <v>385</v>
      </c>
      <c r="B44" s="32" t="s">
        <v>386</v>
      </c>
      <c r="C44" s="32" t="s">
        <v>321</v>
      </c>
      <c r="D44" s="14">
        <v>50000</v>
      </c>
      <c r="E44" s="15">
        <v>1105.3800000000001</v>
      </c>
      <c r="F44" s="16">
        <v>1.09E-2</v>
      </c>
      <c r="G44" s="16"/>
    </row>
    <row r="45" spans="1:7" x14ac:dyDescent="0.35">
      <c r="A45" s="13" t="s">
        <v>884</v>
      </c>
      <c r="B45" s="32" t="s">
        <v>885</v>
      </c>
      <c r="C45" s="32" t="s">
        <v>368</v>
      </c>
      <c r="D45" s="14">
        <v>508382</v>
      </c>
      <c r="E45" s="15">
        <v>1083.21</v>
      </c>
      <c r="F45" s="16">
        <v>1.0699999999999999E-2</v>
      </c>
      <c r="G45" s="16"/>
    </row>
    <row r="46" spans="1:7" x14ac:dyDescent="0.35">
      <c r="A46" s="13" t="s">
        <v>886</v>
      </c>
      <c r="B46" s="32" t="s">
        <v>887</v>
      </c>
      <c r="C46" s="32" t="s">
        <v>368</v>
      </c>
      <c r="D46" s="14">
        <v>163359</v>
      </c>
      <c r="E46" s="15">
        <v>1041.6600000000001</v>
      </c>
      <c r="F46" s="16">
        <v>1.03E-2</v>
      </c>
      <c r="G46" s="16"/>
    </row>
    <row r="47" spans="1:7" x14ac:dyDescent="0.35">
      <c r="A47" s="13" t="s">
        <v>888</v>
      </c>
      <c r="B47" s="32" t="s">
        <v>889</v>
      </c>
      <c r="C47" s="32" t="s">
        <v>324</v>
      </c>
      <c r="D47" s="14">
        <v>72985</v>
      </c>
      <c r="E47" s="15">
        <v>1004.46</v>
      </c>
      <c r="F47" s="16">
        <v>9.9000000000000008E-3</v>
      </c>
      <c r="G47" s="16"/>
    </row>
    <row r="48" spans="1:7" x14ac:dyDescent="0.35">
      <c r="A48" s="13" t="s">
        <v>890</v>
      </c>
      <c r="B48" s="32" t="s">
        <v>891</v>
      </c>
      <c r="C48" s="32" t="s">
        <v>526</v>
      </c>
      <c r="D48" s="14">
        <v>500000</v>
      </c>
      <c r="E48" s="15">
        <v>1003.95</v>
      </c>
      <c r="F48" s="16">
        <v>9.9000000000000008E-3</v>
      </c>
      <c r="G48" s="16"/>
    </row>
    <row r="49" spans="1:7" x14ac:dyDescent="0.35">
      <c r="A49" s="13" t="s">
        <v>892</v>
      </c>
      <c r="B49" s="32" t="s">
        <v>893</v>
      </c>
      <c r="C49" s="32" t="s">
        <v>310</v>
      </c>
      <c r="D49" s="14">
        <v>303273</v>
      </c>
      <c r="E49" s="15">
        <v>938.93</v>
      </c>
      <c r="F49" s="16">
        <v>9.2999999999999992E-3</v>
      </c>
      <c r="G49" s="16"/>
    </row>
    <row r="50" spans="1:7" x14ac:dyDescent="0.35">
      <c r="A50" s="13" t="s">
        <v>894</v>
      </c>
      <c r="B50" s="32" t="s">
        <v>895</v>
      </c>
      <c r="C50" s="32" t="s">
        <v>371</v>
      </c>
      <c r="D50" s="14">
        <v>60000</v>
      </c>
      <c r="E50" s="15">
        <v>937.68</v>
      </c>
      <c r="F50" s="16">
        <v>9.2999999999999992E-3</v>
      </c>
      <c r="G50" s="16"/>
    </row>
    <row r="51" spans="1:7" x14ac:dyDescent="0.35">
      <c r="A51" s="13" t="s">
        <v>896</v>
      </c>
      <c r="B51" s="32" t="s">
        <v>897</v>
      </c>
      <c r="C51" s="32" t="s">
        <v>398</v>
      </c>
      <c r="D51" s="14">
        <v>32340</v>
      </c>
      <c r="E51" s="15">
        <v>923.18</v>
      </c>
      <c r="F51" s="16">
        <v>9.1000000000000004E-3</v>
      </c>
      <c r="G51" s="16"/>
    </row>
    <row r="52" spans="1:7" x14ac:dyDescent="0.35">
      <c r="A52" s="13" t="s">
        <v>898</v>
      </c>
      <c r="B52" s="32" t="s">
        <v>899</v>
      </c>
      <c r="C52" s="32" t="s">
        <v>321</v>
      </c>
      <c r="D52" s="14">
        <v>30000</v>
      </c>
      <c r="E52" s="15">
        <v>864.12</v>
      </c>
      <c r="F52" s="16">
        <v>8.5000000000000006E-3</v>
      </c>
      <c r="G52" s="16"/>
    </row>
    <row r="53" spans="1:7" x14ac:dyDescent="0.35">
      <c r="A53" s="13" t="s">
        <v>900</v>
      </c>
      <c r="B53" s="32" t="s">
        <v>901</v>
      </c>
      <c r="C53" s="32" t="s">
        <v>365</v>
      </c>
      <c r="D53" s="14">
        <v>128062</v>
      </c>
      <c r="E53" s="15">
        <v>840.73</v>
      </c>
      <c r="F53" s="16">
        <v>8.3000000000000001E-3</v>
      </c>
      <c r="G53" s="16"/>
    </row>
    <row r="54" spans="1:7" x14ac:dyDescent="0.35">
      <c r="A54" s="13" t="s">
        <v>902</v>
      </c>
      <c r="B54" s="32" t="s">
        <v>903</v>
      </c>
      <c r="C54" s="32" t="s">
        <v>331</v>
      </c>
      <c r="D54" s="14">
        <v>255654</v>
      </c>
      <c r="E54" s="15">
        <v>805.05</v>
      </c>
      <c r="F54" s="16">
        <v>8.0000000000000002E-3</v>
      </c>
      <c r="G54" s="16"/>
    </row>
    <row r="55" spans="1:7" x14ac:dyDescent="0.35">
      <c r="A55" s="13" t="s">
        <v>904</v>
      </c>
      <c r="B55" s="32" t="s">
        <v>905</v>
      </c>
      <c r="C55" s="32" t="s">
        <v>436</v>
      </c>
      <c r="D55" s="14">
        <v>135686</v>
      </c>
      <c r="E55" s="15">
        <v>782.37</v>
      </c>
      <c r="F55" s="16">
        <v>7.7000000000000002E-3</v>
      </c>
      <c r="G55" s="16"/>
    </row>
    <row r="56" spans="1:7" x14ac:dyDescent="0.35">
      <c r="A56" s="13" t="s">
        <v>906</v>
      </c>
      <c r="B56" s="32" t="s">
        <v>907</v>
      </c>
      <c r="C56" s="32" t="s">
        <v>321</v>
      </c>
      <c r="D56" s="14">
        <v>122193</v>
      </c>
      <c r="E56" s="15">
        <v>780.08</v>
      </c>
      <c r="F56" s="16">
        <v>7.7000000000000002E-3</v>
      </c>
      <c r="G56" s="16"/>
    </row>
    <row r="57" spans="1:7" x14ac:dyDescent="0.35">
      <c r="A57" s="13" t="s">
        <v>908</v>
      </c>
      <c r="B57" s="32" t="s">
        <v>909</v>
      </c>
      <c r="C57" s="32" t="s">
        <v>526</v>
      </c>
      <c r="D57" s="14">
        <v>194480</v>
      </c>
      <c r="E57" s="15">
        <v>682.43</v>
      </c>
      <c r="F57" s="16">
        <v>6.7999999999999996E-3</v>
      </c>
      <c r="G57" s="16"/>
    </row>
    <row r="58" spans="1:7" x14ac:dyDescent="0.35">
      <c r="A58" s="13" t="s">
        <v>910</v>
      </c>
      <c r="B58" s="32" t="s">
        <v>911</v>
      </c>
      <c r="C58" s="32" t="s">
        <v>912</v>
      </c>
      <c r="D58" s="14">
        <v>240000</v>
      </c>
      <c r="E58" s="15">
        <v>672.96</v>
      </c>
      <c r="F58" s="16">
        <v>6.7000000000000002E-3</v>
      </c>
      <c r="G58" s="16"/>
    </row>
    <row r="59" spans="1:7" x14ac:dyDescent="0.35">
      <c r="A59" s="13" t="s">
        <v>913</v>
      </c>
      <c r="B59" s="32" t="s">
        <v>914</v>
      </c>
      <c r="C59" s="32" t="s">
        <v>551</v>
      </c>
      <c r="D59" s="14">
        <v>180000</v>
      </c>
      <c r="E59" s="15">
        <v>659.07</v>
      </c>
      <c r="F59" s="16">
        <v>6.4999999999999997E-3</v>
      </c>
      <c r="G59" s="16"/>
    </row>
    <row r="60" spans="1:7" x14ac:dyDescent="0.35">
      <c r="A60" s="13" t="s">
        <v>915</v>
      </c>
      <c r="B60" s="32" t="s">
        <v>916</v>
      </c>
      <c r="C60" s="32" t="s">
        <v>343</v>
      </c>
      <c r="D60" s="14">
        <v>159607</v>
      </c>
      <c r="E60" s="15">
        <v>590.94000000000005</v>
      </c>
      <c r="F60" s="16">
        <v>5.7999999999999996E-3</v>
      </c>
      <c r="G60" s="16"/>
    </row>
    <row r="61" spans="1:7" x14ac:dyDescent="0.35">
      <c r="A61" s="13" t="s">
        <v>917</v>
      </c>
      <c r="B61" s="32" t="s">
        <v>918</v>
      </c>
      <c r="C61" s="32" t="s">
        <v>334</v>
      </c>
      <c r="D61" s="14">
        <v>88403</v>
      </c>
      <c r="E61" s="15">
        <v>337.26</v>
      </c>
      <c r="F61" s="16">
        <v>3.3E-3</v>
      </c>
      <c r="G61" s="16"/>
    </row>
    <row r="62" spans="1:7" x14ac:dyDescent="0.35">
      <c r="A62" s="13" t="s">
        <v>919</v>
      </c>
      <c r="B62" s="32" t="s">
        <v>920</v>
      </c>
      <c r="C62" s="32" t="s">
        <v>356</v>
      </c>
      <c r="D62" s="14">
        <v>156867</v>
      </c>
      <c r="E62" s="15">
        <v>160.93</v>
      </c>
      <c r="F62" s="16">
        <v>1.6000000000000001E-3</v>
      </c>
      <c r="G62" s="16"/>
    </row>
    <row r="63" spans="1:7" x14ac:dyDescent="0.35">
      <c r="A63" s="13" t="s">
        <v>921</v>
      </c>
      <c r="B63" s="32" t="s">
        <v>922</v>
      </c>
      <c r="C63" s="32" t="s">
        <v>393</v>
      </c>
      <c r="D63" s="14">
        <v>6395</v>
      </c>
      <c r="E63" s="15">
        <v>26.35</v>
      </c>
      <c r="F63" s="16">
        <v>2.9999999999999997E-4</v>
      </c>
      <c r="G63" s="16"/>
    </row>
    <row r="64" spans="1:7" x14ac:dyDescent="0.35">
      <c r="A64" s="13" t="s">
        <v>923</v>
      </c>
      <c r="B64" s="32" t="s">
        <v>924</v>
      </c>
      <c r="C64" s="32" t="s">
        <v>393</v>
      </c>
      <c r="D64" s="14">
        <v>4</v>
      </c>
      <c r="E64" s="15">
        <v>0.03</v>
      </c>
      <c r="F64" s="16">
        <v>0</v>
      </c>
      <c r="G64" s="16"/>
    </row>
    <row r="65" spans="1:7" x14ac:dyDescent="0.35">
      <c r="A65" s="17" t="s">
        <v>193</v>
      </c>
      <c r="B65" s="33"/>
      <c r="C65" s="33"/>
      <c r="D65" s="18"/>
      <c r="E65" s="37">
        <v>95070.3</v>
      </c>
      <c r="F65" s="38">
        <v>0.9405</v>
      </c>
      <c r="G65" s="21"/>
    </row>
    <row r="66" spans="1:7" x14ac:dyDescent="0.35">
      <c r="A66" s="17" t="s">
        <v>514</v>
      </c>
      <c r="B66" s="32"/>
      <c r="C66" s="32"/>
      <c r="D66" s="14"/>
      <c r="E66" s="15"/>
      <c r="F66" s="16"/>
      <c r="G66" s="16"/>
    </row>
    <row r="67" spans="1:7" x14ac:dyDescent="0.35">
      <c r="A67" s="17" t="s">
        <v>193</v>
      </c>
      <c r="B67" s="32"/>
      <c r="C67" s="32"/>
      <c r="D67" s="14"/>
      <c r="E67" s="39" t="s">
        <v>131</v>
      </c>
      <c r="F67" s="40" t="s">
        <v>131</v>
      </c>
      <c r="G67" s="16"/>
    </row>
    <row r="68" spans="1:7" x14ac:dyDescent="0.35">
      <c r="A68" s="24" t="s">
        <v>196</v>
      </c>
      <c r="B68" s="34"/>
      <c r="C68" s="34"/>
      <c r="D68" s="25"/>
      <c r="E68" s="29">
        <v>95070.3</v>
      </c>
      <c r="F68" s="30">
        <v>0.9405</v>
      </c>
      <c r="G68" s="21"/>
    </row>
    <row r="69" spans="1:7" x14ac:dyDescent="0.35">
      <c r="A69" s="13"/>
      <c r="B69" s="32"/>
      <c r="C69" s="32"/>
      <c r="D69" s="14"/>
      <c r="E69" s="15"/>
      <c r="F69" s="16"/>
      <c r="G69" s="16"/>
    </row>
    <row r="70" spans="1:7" x14ac:dyDescent="0.35">
      <c r="A70" s="17" t="s">
        <v>925</v>
      </c>
      <c r="B70" s="32"/>
      <c r="C70" s="32"/>
      <c r="D70" s="14"/>
      <c r="E70" s="15"/>
      <c r="F70" s="16"/>
      <c r="G70" s="16"/>
    </row>
    <row r="71" spans="1:7" x14ac:dyDescent="0.35">
      <c r="A71" s="17" t="s">
        <v>926</v>
      </c>
      <c r="B71" s="32"/>
      <c r="C71" s="32"/>
      <c r="D71" s="14"/>
      <c r="E71" s="15"/>
      <c r="F71" s="16"/>
      <c r="G71" s="16"/>
    </row>
    <row r="72" spans="1:7" x14ac:dyDescent="0.35">
      <c r="A72" s="13" t="s">
        <v>927</v>
      </c>
      <c r="B72" s="32"/>
      <c r="C72" s="32" t="s">
        <v>928</v>
      </c>
      <c r="D72" s="14">
        <v>7950</v>
      </c>
      <c r="E72" s="15">
        <v>1892.57</v>
      </c>
      <c r="F72" s="16">
        <v>1.8724000000000001E-2</v>
      </c>
      <c r="G72" s="16"/>
    </row>
    <row r="73" spans="1:7" x14ac:dyDescent="0.35">
      <c r="A73" s="17" t="s">
        <v>193</v>
      </c>
      <c r="B73" s="33"/>
      <c r="C73" s="33"/>
      <c r="D73" s="18"/>
      <c r="E73" s="37">
        <v>1892.57</v>
      </c>
      <c r="F73" s="38">
        <v>1.8724000000000001E-2</v>
      </c>
      <c r="G73" s="21"/>
    </row>
    <row r="74" spans="1:7" x14ac:dyDescent="0.35">
      <c r="A74" s="13"/>
      <c r="B74" s="32"/>
      <c r="C74" s="32"/>
      <c r="D74" s="14"/>
      <c r="E74" s="15"/>
      <c r="F74" s="16"/>
      <c r="G74" s="16"/>
    </row>
    <row r="75" spans="1:7" x14ac:dyDescent="0.35">
      <c r="A75" s="13"/>
      <c r="B75" s="32"/>
      <c r="C75" s="32"/>
      <c r="D75" s="14"/>
      <c r="E75" s="15"/>
      <c r="F75" s="16"/>
      <c r="G75" s="16"/>
    </row>
    <row r="76" spans="1:7" x14ac:dyDescent="0.35">
      <c r="A76" s="13"/>
      <c r="B76" s="32"/>
      <c r="C76" s="32"/>
      <c r="D76" s="14"/>
      <c r="E76" s="15"/>
      <c r="F76" s="16"/>
      <c r="G76" s="16"/>
    </row>
    <row r="77" spans="1:7" x14ac:dyDescent="0.35">
      <c r="A77" s="24" t="s">
        <v>196</v>
      </c>
      <c r="B77" s="34"/>
      <c r="C77" s="34"/>
      <c r="D77" s="25"/>
      <c r="E77" s="19">
        <v>1892.57</v>
      </c>
      <c r="F77" s="20">
        <v>1.8724000000000001E-2</v>
      </c>
      <c r="G77" s="21"/>
    </row>
    <row r="78" spans="1:7" x14ac:dyDescent="0.35">
      <c r="A78" s="13"/>
      <c r="B78" s="32"/>
      <c r="C78" s="32"/>
      <c r="D78" s="14"/>
      <c r="E78" s="15"/>
      <c r="F78" s="16"/>
      <c r="G78" s="16"/>
    </row>
    <row r="79" spans="1:7" x14ac:dyDescent="0.35">
      <c r="A79" s="17" t="s">
        <v>197</v>
      </c>
      <c r="B79" s="32"/>
      <c r="C79" s="32"/>
      <c r="D79" s="14"/>
      <c r="E79" s="15"/>
      <c r="F79" s="16"/>
      <c r="G79" s="16"/>
    </row>
    <row r="80" spans="1:7" x14ac:dyDescent="0.35">
      <c r="A80" s="13"/>
      <c r="B80" s="32"/>
      <c r="C80" s="32"/>
      <c r="D80" s="14"/>
      <c r="E80" s="15"/>
      <c r="F80" s="16"/>
      <c r="G80" s="16"/>
    </row>
    <row r="81" spans="1:7" x14ac:dyDescent="0.35">
      <c r="A81" s="17" t="s">
        <v>929</v>
      </c>
      <c r="B81" s="32"/>
      <c r="C81" s="32"/>
      <c r="D81" s="14"/>
      <c r="E81" s="15"/>
      <c r="F81" s="16"/>
      <c r="G81" s="16"/>
    </row>
    <row r="82" spans="1:7" x14ac:dyDescent="0.35">
      <c r="A82" s="13" t="s">
        <v>930</v>
      </c>
      <c r="B82" s="32" t="s">
        <v>931</v>
      </c>
      <c r="C82" s="32" t="s">
        <v>281</v>
      </c>
      <c r="D82" s="14">
        <v>300000</v>
      </c>
      <c r="E82" s="15">
        <v>298.11</v>
      </c>
      <c r="F82" s="16">
        <v>2.8999999999999998E-3</v>
      </c>
      <c r="G82" s="16">
        <v>6.4397999999999997E-2</v>
      </c>
    </row>
    <row r="83" spans="1:7" x14ac:dyDescent="0.35">
      <c r="A83" s="17" t="s">
        <v>193</v>
      </c>
      <c r="B83" s="33"/>
      <c r="C83" s="33"/>
      <c r="D83" s="18"/>
      <c r="E83" s="37">
        <v>298.11</v>
      </c>
      <c r="F83" s="38">
        <v>2.8999999999999998E-3</v>
      </c>
      <c r="G83" s="21"/>
    </row>
    <row r="84" spans="1:7" x14ac:dyDescent="0.35">
      <c r="A84" s="13"/>
      <c r="B84" s="32"/>
      <c r="C84" s="32"/>
      <c r="D84" s="14"/>
      <c r="E84" s="15"/>
      <c r="F84" s="16"/>
      <c r="G84" s="16"/>
    </row>
    <row r="85" spans="1:7" x14ac:dyDescent="0.35">
      <c r="A85" s="24" t="s">
        <v>196</v>
      </c>
      <c r="B85" s="34"/>
      <c r="C85" s="34"/>
      <c r="D85" s="25"/>
      <c r="E85" s="19">
        <v>298.11</v>
      </c>
      <c r="F85" s="20">
        <v>2.8999999999999998E-3</v>
      </c>
      <c r="G85" s="21"/>
    </row>
    <row r="86" spans="1:7" x14ac:dyDescent="0.35">
      <c r="A86" s="13"/>
      <c r="B86" s="32"/>
      <c r="C86" s="32"/>
      <c r="D86" s="14"/>
      <c r="E86" s="15"/>
      <c r="F86" s="16"/>
      <c r="G86" s="16"/>
    </row>
    <row r="87" spans="1:7" x14ac:dyDescent="0.35">
      <c r="A87" s="13"/>
      <c r="B87" s="32"/>
      <c r="C87" s="32"/>
      <c r="D87" s="14"/>
      <c r="E87" s="15"/>
      <c r="F87" s="16"/>
      <c r="G87" s="16"/>
    </row>
    <row r="88" spans="1:7" x14ac:dyDescent="0.35">
      <c r="A88" s="17" t="s">
        <v>205</v>
      </c>
      <c r="B88" s="32"/>
      <c r="C88" s="32"/>
      <c r="D88" s="14"/>
      <c r="E88" s="15"/>
      <c r="F88" s="16"/>
      <c r="G88" s="16"/>
    </row>
    <row r="89" spans="1:7" x14ac:dyDescent="0.35">
      <c r="A89" s="13" t="s">
        <v>206</v>
      </c>
      <c r="B89" s="32"/>
      <c r="C89" s="32"/>
      <c r="D89" s="14"/>
      <c r="E89" s="15">
        <v>5763.95</v>
      </c>
      <c r="F89" s="16">
        <v>5.7000000000000002E-2</v>
      </c>
      <c r="G89" s="16">
        <v>6.6451999999999997E-2</v>
      </c>
    </row>
    <row r="90" spans="1:7" x14ac:dyDescent="0.35">
      <c r="A90" s="17" t="s">
        <v>193</v>
      </c>
      <c r="B90" s="33"/>
      <c r="C90" s="33"/>
      <c r="D90" s="18"/>
      <c r="E90" s="37">
        <v>5763.95</v>
      </c>
      <c r="F90" s="38">
        <v>5.7000000000000002E-2</v>
      </c>
      <c r="G90" s="21"/>
    </row>
    <row r="91" spans="1:7" x14ac:dyDescent="0.35">
      <c r="A91" s="13"/>
      <c r="B91" s="32"/>
      <c r="C91" s="32"/>
      <c r="D91" s="14"/>
      <c r="E91" s="15"/>
      <c r="F91" s="16"/>
      <c r="G91" s="16"/>
    </row>
    <row r="92" spans="1:7" x14ac:dyDescent="0.35">
      <c r="A92" s="24" t="s">
        <v>196</v>
      </c>
      <c r="B92" s="34"/>
      <c r="C92" s="34"/>
      <c r="D92" s="25"/>
      <c r="E92" s="19">
        <v>5763.95</v>
      </c>
      <c r="F92" s="20">
        <v>5.7000000000000002E-2</v>
      </c>
      <c r="G92" s="21"/>
    </row>
    <row r="93" spans="1:7" x14ac:dyDescent="0.35">
      <c r="A93" s="13" t="s">
        <v>207</v>
      </c>
      <c r="B93" s="32"/>
      <c r="C93" s="32"/>
      <c r="D93" s="14"/>
      <c r="E93" s="15">
        <v>1.0493863999999999</v>
      </c>
      <c r="F93" s="16">
        <v>1.0000000000000001E-5</v>
      </c>
      <c r="G93" s="16"/>
    </row>
    <row r="94" spans="1:7" x14ac:dyDescent="0.35">
      <c r="A94" s="13" t="s">
        <v>208</v>
      </c>
      <c r="B94" s="32"/>
      <c r="C94" s="32"/>
      <c r="D94" s="14"/>
      <c r="E94" s="36">
        <v>-56.869386400000003</v>
      </c>
      <c r="F94" s="26">
        <v>-4.0999999999999999E-4</v>
      </c>
      <c r="G94" s="16">
        <v>6.6450999999999996E-2</v>
      </c>
    </row>
    <row r="95" spans="1:7" x14ac:dyDescent="0.35">
      <c r="A95" s="27" t="s">
        <v>209</v>
      </c>
      <c r="B95" s="35"/>
      <c r="C95" s="35"/>
      <c r="D95" s="28"/>
      <c r="E95" s="29">
        <v>101076.54</v>
      </c>
      <c r="F95" s="30">
        <v>1</v>
      </c>
      <c r="G95" s="30"/>
    </row>
    <row r="97" spans="1:3" x14ac:dyDescent="0.35">
      <c r="A97" s="1" t="s">
        <v>932</v>
      </c>
    </row>
    <row r="100" spans="1:3" x14ac:dyDescent="0.35">
      <c r="A100" s="1" t="s">
        <v>212</v>
      </c>
    </row>
    <row r="101" spans="1:3" x14ac:dyDescent="0.35">
      <c r="A101" s="48" t="s">
        <v>213</v>
      </c>
      <c r="B101" s="3" t="s">
        <v>131</v>
      </c>
    </row>
    <row r="102" spans="1:3" x14ac:dyDescent="0.35">
      <c r="A102" t="s">
        <v>214</v>
      </c>
    </row>
    <row r="103" spans="1:3" x14ac:dyDescent="0.35">
      <c r="A103" t="s">
        <v>267</v>
      </c>
      <c r="B103" t="s">
        <v>216</v>
      </c>
      <c r="C103" t="s">
        <v>216</v>
      </c>
    </row>
    <row r="104" spans="1:3" x14ac:dyDescent="0.35">
      <c r="B104" s="49">
        <v>45625</v>
      </c>
      <c r="C104" s="49">
        <v>45657</v>
      </c>
    </row>
    <row r="105" spans="1:3" x14ac:dyDescent="0.35">
      <c r="A105" t="s">
        <v>515</v>
      </c>
      <c r="B105">
        <v>29.3795</v>
      </c>
      <c r="C105">
        <v>30.453700000000001</v>
      </c>
    </row>
    <row r="106" spans="1:3" x14ac:dyDescent="0.35">
      <c r="A106" t="s">
        <v>269</v>
      </c>
      <c r="B106">
        <v>29.3796</v>
      </c>
      <c r="C106">
        <v>30.453700000000001</v>
      </c>
    </row>
    <row r="107" spans="1:3" x14ac:dyDescent="0.35">
      <c r="A107" t="s">
        <v>516</v>
      </c>
      <c r="B107">
        <v>27.663699999999999</v>
      </c>
      <c r="C107">
        <v>28.643699999999999</v>
      </c>
    </row>
    <row r="108" spans="1:3" x14ac:dyDescent="0.35">
      <c r="A108" t="s">
        <v>271</v>
      </c>
      <c r="B108">
        <v>27.662299999999998</v>
      </c>
      <c r="C108">
        <v>28.642199999999999</v>
      </c>
    </row>
    <row r="110" spans="1:3" x14ac:dyDescent="0.35">
      <c r="A110" t="s">
        <v>218</v>
      </c>
      <c r="B110" s="3" t="s">
        <v>131</v>
      </c>
    </row>
    <row r="111" spans="1:3" x14ac:dyDescent="0.35">
      <c r="A111" t="s">
        <v>219</v>
      </c>
      <c r="B111" s="3" t="s">
        <v>131</v>
      </c>
    </row>
    <row r="112" spans="1:3" ht="30" customHeight="1" x14ac:dyDescent="0.35">
      <c r="A112" s="48" t="s">
        <v>220</v>
      </c>
      <c r="B112" s="3" t="s">
        <v>131</v>
      </c>
    </row>
    <row r="113" spans="1:4" ht="30" customHeight="1" x14ac:dyDescent="0.35">
      <c r="A113" s="48" t="s">
        <v>221</v>
      </c>
      <c r="B113" s="3" t="s">
        <v>131</v>
      </c>
    </row>
    <row r="114" spans="1:4" x14ac:dyDescent="0.35">
      <c r="A114" t="s">
        <v>517</v>
      </c>
      <c r="B114" s="50">
        <v>0.98050000000000004</v>
      </c>
    </row>
    <row r="115" spans="1:4" ht="45" customHeight="1" x14ac:dyDescent="0.35">
      <c r="A115" s="48" t="s">
        <v>223</v>
      </c>
      <c r="B115" s="3">
        <v>1892.565075</v>
      </c>
    </row>
    <row r="116" spans="1:4" x14ac:dyDescent="0.35">
      <c r="B116" s="3"/>
    </row>
    <row r="117" spans="1:4" ht="30" customHeight="1" x14ac:dyDescent="0.35">
      <c r="A117" s="48" t="s">
        <v>224</v>
      </c>
      <c r="B117" s="3" t="s">
        <v>131</v>
      </c>
    </row>
    <row r="118" spans="1:4" ht="30" customHeight="1" x14ac:dyDescent="0.35">
      <c r="A118" s="48" t="s">
        <v>225</v>
      </c>
      <c r="B118" t="s">
        <v>131</v>
      </c>
    </row>
    <row r="119" spans="1:4" ht="30" customHeight="1" x14ac:dyDescent="0.35">
      <c r="A119" s="48" t="s">
        <v>226</v>
      </c>
      <c r="B119" s="3" t="s">
        <v>131</v>
      </c>
    </row>
    <row r="120" spans="1:4" ht="30" customHeight="1" x14ac:dyDescent="0.35">
      <c r="A120" s="48" t="s">
        <v>227</v>
      </c>
      <c r="B120" s="3" t="s">
        <v>131</v>
      </c>
    </row>
    <row r="122" spans="1:4" ht="70" customHeight="1" x14ac:dyDescent="0.35">
      <c r="A122" s="71" t="s">
        <v>237</v>
      </c>
      <c r="B122" s="71" t="s">
        <v>238</v>
      </c>
      <c r="C122" s="71" t="s">
        <v>5</v>
      </c>
      <c r="D122" s="71" t="s">
        <v>6</v>
      </c>
    </row>
    <row r="123" spans="1:4" ht="70" customHeight="1" x14ac:dyDescent="0.35">
      <c r="A123" s="71" t="s">
        <v>933</v>
      </c>
      <c r="B123" s="71"/>
      <c r="C123" s="71" t="s">
        <v>31</v>
      </c>
      <c r="D123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47"/>
  <sheetViews>
    <sheetView showGridLines="0" workbookViewId="0">
      <pane ySplit="4" topLeftCell="A7" activePane="bottomLeft" state="frozen"/>
      <selection pane="bottomLeft" activeCell="D7" sqref="D7"/>
    </sheetView>
  </sheetViews>
  <sheetFormatPr defaultRowHeight="14.5" x14ac:dyDescent="0.35"/>
  <cols>
    <col min="1" max="1" width="50.54296875" customWidth="1"/>
    <col min="2" max="2" width="22" bestFit="1" customWidth="1"/>
    <col min="3" max="3" width="26.7265625" customWidth="1"/>
    <col min="4" max="4" width="22" customWidth="1"/>
    <col min="5" max="5" width="16.453125" customWidth="1"/>
    <col min="6" max="6" width="22" customWidth="1"/>
    <col min="7" max="7" width="6.1796875" style="2" bestFit="1" customWidth="1"/>
    <col min="12" max="12" width="70.26953125" bestFit="1" customWidth="1"/>
    <col min="13" max="13" width="10.81640625" bestFit="1" customWidth="1"/>
    <col min="14" max="14" width="10.54296875" bestFit="1" customWidth="1"/>
    <col min="15" max="15" width="12" bestFit="1" customWidth="1"/>
    <col min="16" max="16" width="12.54296875" customWidth="1"/>
  </cols>
  <sheetData>
    <row r="1" spans="1:8" ht="36.75" customHeight="1" x14ac:dyDescent="0.35">
      <c r="A1" s="74" t="s">
        <v>934</v>
      </c>
      <c r="B1" s="75"/>
      <c r="C1" s="75"/>
      <c r="D1" s="75"/>
      <c r="E1" s="75"/>
      <c r="F1" s="75"/>
      <c r="G1" s="76"/>
      <c r="H1" s="47" t="str">
        <f>HYPERLINK("[EDEL_Portfolio Monthly Notes 31-Dec-2024.xlsx]Index!A1","Index")</f>
        <v>Index</v>
      </c>
    </row>
    <row r="2" spans="1:8" ht="19.5" customHeight="1" x14ac:dyDescent="0.35">
      <c r="A2" s="74" t="s">
        <v>935</v>
      </c>
      <c r="B2" s="75"/>
      <c r="C2" s="75"/>
      <c r="D2" s="75"/>
      <c r="E2" s="75"/>
      <c r="F2" s="75"/>
      <c r="G2" s="76"/>
    </row>
    <row r="4" spans="1:8" ht="48" customHeight="1" x14ac:dyDescent="0.35">
      <c r="A4" s="4" t="s">
        <v>123</v>
      </c>
      <c r="B4" s="4" t="s">
        <v>124</v>
      </c>
      <c r="C4" s="4" t="s">
        <v>125</v>
      </c>
      <c r="D4" s="5" t="s">
        <v>126</v>
      </c>
      <c r="E4" s="6" t="s">
        <v>127</v>
      </c>
      <c r="F4" s="6" t="s">
        <v>128</v>
      </c>
      <c r="G4" s="7" t="s">
        <v>129</v>
      </c>
    </row>
    <row r="5" spans="1:8" x14ac:dyDescent="0.35">
      <c r="A5" s="8"/>
      <c r="B5" s="31"/>
      <c r="C5" s="31"/>
      <c r="D5" s="9"/>
      <c r="E5" s="10"/>
      <c r="F5" s="11"/>
      <c r="G5" s="12"/>
    </row>
    <row r="6" spans="1:8" x14ac:dyDescent="0.35">
      <c r="A6" s="13"/>
      <c r="B6" s="32"/>
      <c r="C6" s="32"/>
      <c r="D6" s="14"/>
      <c r="E6" s="15"/>
      <c r="F6" s="16"/>
      <c r="G6" s="16"/>
    </row>
    <row r="7" spans="1:8" x14ac:dyDescent="0.35">
      <c r="A7" s="17" t="s">
        <v>617</v>
      </c>
      <c r="B7" s="32"/>
      <c r="C7" s="32"/>
      <c r="D7" s="14"/>
      <c r="E7" s="15"/>
      <c r="F7" s="16"/>
      <c r="G7" s="16"/>
    </row>
    <row r="8" spans="1:8" x14ac:dyDescent="0.35">
      <c r="A8" s="17" t="s">
        <v>618</v>
      </c>
      <c r="B8" s="33"/>
      <c r="C8" s="33"/>
      <c r="D8" s="18"/>
      <c r="E8" s="41"/>
      <c r="F8" s="21"/>
      <c r="G8" s="21"/>
    </row>
    <row r="9" spans="1:8" x14ac:dyDescent="0.35">
      <c r="A9" s="13" t="s">
        <v>936</v>
      </c>
      <c r="B9" s="32" t="s">
        <v>937</v>
      </c>
      <c r="C9" s="32"/>
      <c r="D9" s="14">
        <v>791496.93200000003</v>
      </c>
      <c r="E9" s="15">
        <v>100883.17</v>
      </c>
      <c r="F9" s="16">
        <v>0.60799999999999998</v>
      </c>
      <c r="G9" s="16"/>
    </row>
    <row r="10" spans="1:8" x14ac:dyDescent="0.35">
      <c r="A10" s="13" t="s">
        <v>938</v>
      </c>
      <c r="B10" s="32" t="s">
        <v>939</v>
      </c>
      <c r="C10" s="32"/>
      <c r="D10" s="14">
        <v>332801.45899999997</v>
      </c>
      <c r="E10" s="15">
        <v>63200.23</v>
      </c>
      <c r="F10" s="16">
        <v>0.38090000000000002</v>
      </c>
      <c r="G10" s="16"/>
    </row>
    <row r="11" spans="1:8" x14ac:dyDescent="0.35">
      <c r="A11" s="17" t="s">
        <v>193</v>
      </c>
      <c r="B11" s="33"/>
      <c r="C11" s="33"/>
      <c r="D11" s="18"/>
      <c r="E11" s="19">
        <v>164083.4</v>
      </c>
      <c r="F11" s="20">
        <v>0.9889</v>
      </c>
      <c r="G11" s="21"/>
    </row>
    <row r="12" spans="1:8" x14ac:dyDescent="0.35">
      <c r="A12" s="13"/>
      <c r="B12" s="32"/>
      <c r="C12" s="32"/>
      <c r="D12" s="14"/>
      <c r="E12" s="15"/>
      <c r="F12" s="16"/>
      <c r="G12" s="16"/>
    </row>
    <row r="13" spans="1:8" x14ac:dyDescent="0.35">
      <c r="A13" s="24" t="s">
        <v>196</v>
      </c>
      <c r="B13" s="34"/>
      <c r="C13" s="34"/>
      <c r="D13" s="25"/>
      <c r="E13" s="19">
        <v>164083.4</v>
      </c>
      <c r="F13" s="20">
        <v>0.9889</v>
      </c>
      <c r="G13" s="21"/>
    </row>
    <row r="14" spans="1:8" x14ac:dyDescent="0.35">
      <c r="A14" s="13"/>
      <c r="B14" s="32"/>
      <c r="C14" s="32"/>
      <c r="D14" s="14"/>
      <c r="E14" s="15"/>
      <c r="F14" s="16"/>
      <c r="G14" s="16"/>
    </row>
    <row r="15" spans="1:8" x14ac:dyDescent="0.35">
      <c r="A15" s="17" t="s">
        <v>205</v>
      </c>
      <c r="B15" s="32"/>
      <c r="C15" s="32"/>
      <c r="D15" s="14"/>
      <c r="E15" s="15"/>
      <c r="F15" s="16"/>
      <c r="G15" s="16"/>
    </row>
    <row r="16" spans="1:8" x14ac:dyDescent="0.35">
      <c r="A16" s="13" t="s">
        <v>206</v>
      </c>
      <c r="B16" s="32"/>
      <c r="C16" s="32"/>
      <c r="D16" s="14"/>
      <c r="E16" s="15">
        <v>2775.49</v>
      </c>
      <c r="F16" s="16">
        <v>1.67E-2</v>
      </c>
      <c r="G16" s="16">
        <v>6.6451999999999997E-2</v>
      </c>
    </row>
    <row r="17" spans="1:7" x14ac:dyDescent="0.35">
      <c r="A17" s="17" t="s">
        <v>193</v>
      </c>
      <c r="B17" s="33"/>
      <c r="C17" s="33"/>
      <c r="D17" s="18"/>
      <c r="E17" s="19">
        <v>2775.49</v>
      </c>
      <c r="F17" s="20">
        <v>1.67E-2</v>
      </c>
      <c r="G17" s="21"/>
    </row>
    <row r="18" spans="1:7" x14ac:dyDescent="0.35">
      <c r="A18" s="13"/>
      <c r="B18" s="32"/>
      <c r="C18" s="32"/>
      <c r="D18" s="14"/>
      <c r="E18" s="15"/>
      <c r="F18" s="16"/>
      <c r="G18" s="16"/>
    </row>
    <row r="19" spans="1:7" x14ac:dyDescent="0.35">
      <c r="A19" s="24" t="s">
        <v>196</v>
      </c>
      <c r="B19" s="34"/>
      <c r="C19" s="34"/>
      <c r="D19" s="25"/>
      <c r="E19" s="19">
        <v>2775.49</v>
      </c>
      <c r="F19" s="20">
        <v>1.67E-2</v>
      </c>
      <c r="G19" s="21"/>
    </row>
    <row r="20" spans="1:7" x14ac:dyDescent="0.35">
      <c r="A20" s="13" t="s">
        <v>207</v>
      </c>
      <c r="B20" s="32"/>
      <c r="C20" s="32"/>
      <c r="D20" s="14"/>
      <c r="E20" s="15">
        <v>0.50530730000000001</v>
      </c>
      <c r="F20" s="16">
        <v>3.0000000000000001E-6</v>
      </c>
      <c r="G20" s="16"/>
    </row>
    <row r="21" spans="1:7" x14ac:dyDescent="0.35">
      <c r="A21" s="13" t="s">
        <v>208</v>
      </c>
      <c r="B21" s="32"/>
      <c r="C21" s="32"/>
      <c r="D21" s="14"/>
      <c r="E21" s="36">
        <v>-946.23530730000004</v>
      </c>
      <c r="F21" s="26">
        <v>-5.6030000000000003E-3</v>
      </c>
      <c r="G21" s="16">
        <v>6.6450999999999996E-2</v>
      </c>
    </row>
    <row r="22" spans="1:7" x14ac:dyDescent="0.35">
      <c r="A22" s="27" t="s">
        <v>209</v>
      </c>
      <c r="B22" s="35"/>
      <c r="C22" s="35"/>
      <c r="D22" s="28"/>
      <c r="E22" s="29">
        <v>165913.16</v>
      </c>
      <c r="F22" s="30">
        <v>1</v>
      </c>
      <c r="G22" s="30"/>
    </row>
    <row r="27" spans="1:7" x14ac:dyDescent="0.35">
      <c r="A27" s="1" t="s">
        <v>212</v>
      </c>
    </row>
    <row r="28" spans="1:7" x14ac:dyDescent="0.35">
      <c r="A28" s="48" t="s">
        <v>213</v>
      </c>
      <c r="B28" s="3" t="s">
        <v>131</v>
      </c>
    </row>
    <row r="29" spans="1:7" x14ac:dyDescent="0.35">
      <c r="A29" t="s">
        <v>214</v>
      </c>
    </row>
    <row r="30" spans="1:7" x14ac:dyDescent="0.35">
      <c r="A30" t="s">
        <v>267</v>
      </c>
      <c r="B30" t="s">
        <v>216</v>
      </c>
      <c r="C30" t="s">
        <v>216</v>
      </c>
    </row>
    <row r="31" spans="1:7" x14ac:dyDescent="0.35">
      <c r="B31" s="49">
        <v>45625</v>
      </c>
      <c r="C31" s="49">
        <v>45656</v>
      </c>
    </row>
    <row r="32" spans="1:7" x14ac:dyDescent="0.35">
      <c r="A32" t="s">
        <v>515</v>
      </c>
      <c r="B32">
        <v>40.610999999999997</v>
      </c>
      <c r="C32">
        <v>42.62</v>
      </c>
    </row>
    <row r="33" spans="1:4" x14ac:dyDescent="0.35">
      <c r="A33" t="s">
        <v>516</v>
      </c>
      <c r="B33">
        <v>36.341999999999999</v>
      </c>
      <c r="C33">
        <v>38.112000000000002</v>
      </c>
    </row>
    <row r="35" spans="1:4" x14ac:dyDescent="0.35">
      <c r="A35" t="s">
        <v>218</v>
      </c>
      <c r="B35" s="3" t="s">
        <v>131</v>
      </c>
    </row>
    <row r="36" spans="1:4" x14ac:dyDescent="0.35">
      <c r="A36" t="s">
        <v>219</v>
      </c>
      <c r="B36" s="3" t="s">
        <v>131</v>
      </c>
    </row>
    <row r="37" spans="1:4" ht="30" customHeight="1" x14ac:dyDescent="0.35">
      <c r="A37" s="48" t="s">
        <v>220</v>
      </c>
      <c r="B37" s="3" t="s">
        <v>131</v>
      </c>
    </row>
    <row r="38" spans="1:4" ht="30" customHeight="1" x14ac:dyDescent="0.35">
      <c r="A38" s="48" t="s">
        <v>221</v>
      </c>
      <c r="B38" s="50">
        <v>164083.3933202</v>
      </c>
    </row>
    <row r="39" spans="1:4" ht="45" customHeight="1" x14ac:dyDescent="0.35">
      <c r="A39" s="48" t="s">
        <v>621</v>
      </c>
      <c r="B39" s="3" t="s">
        <v>131</v>
      </c>
    </row>
    <row r="40" spans="1:4" x14ac:dyDescent="0.35">
      <c r="B40" s="3"/>
    </row>
    <row r="41" spans="1:4" ht="30" customHeight="1" x14ac:dyDescent="0.35">
      <c r="A41" s="48" t="s">
        <v>622</v>
      </c>
      <c r="B41" s="3" t="s">
        <v>131</v>
      </c>
    </row>
    <row r="42" spans="1:4" ht="30" customHeight="1" x14ac:dyDescent="0.35">
      <c r="A42" s="48" t="s">
        <v>623</v>
      </c>
      <c r="B42" t="s">
        <v>131</v>
      </c>
    </row>
    <row r="43" spans="1:4" ht="30" customHeight="1" x14ac:dyDescent="0.35">
      <c r="A43" s="48" t="s">
        <v>624</v>
      </c>
      <c r="B43" s="3" t="s">
        <v>131</v>
      </c>
    </row>
    <row r="44" spans="1:4" ht="30" customHeight="1" x14ac:dyDescent="0.35">
      <c r="A44" s="48" t="s">
        <v>625</v>
      </c>
      <c r="B44" s="3" t="s">
        <v>131</v>
      </c>
    </row>
    <row r="46" spans="1:4" ht="70" customHeight="1" x14ac:dyDescent="0.35">
      <c r="A46" s="71" t="s">
        <v>237</v>
      </c>
      <c r="B46" s="71" t="s">
        <v>238</v>
      </c>
      <c r="C46" s="71" t="s">
        <v>5</v>
      </c>
      <c r="D46" s="71" t="s">
        <v>6</v>
      </c>
    </row>
    <row r="47" spans="1:4" ht="70" customHeight="1" x14ac:dyDescent="0.35">
      <c r="A47" s="71" t="s">
        <v>940</v>
      </c>
      <c r="B47" s="71"/>
      <c r="C47" s="71" t="s">
        <v>33</v>
      </c>
      <c r="D47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99"/>
  <sheetViews>
    <sheetView showGridLines="0" workbookViewId="0">
      <pane ySplit="4" topLeftCell="A63" activePane="bottomLeft" state="frozen"/>
      <selection pane="bottomLeft" activeCell="E63" sqref="E63"/>
    </sheetView>
  </sheetViews>
  <sheetFormatPr defaultRowHeight="14.5" x14ac:dyDescent="0.35"/>
  <cols>
    <col min="1" max="1" width="50.54296875" customWidth="1"/>
    <col min="2" max="2" width="22" bestFit="1" customWidth="1"/>
    <col min="3" max="3" width="26.7265625" customWidth="1"/>
    <col min="4" max="4" width="22" customWidth="1"/>
    <col min="5" max="5" width="16.453125" customWidth="1"/>
    <col min="6" max="6" width="22" customWidth="1"/>
    <col min="7" max="7" width="6.1796875" style="2" bestFit="1" customWidth="1"/>
    <col min="12" max="12" width="70.26953125" bestFit="1" customWidth="1"/>
    <col min="13" max="13" width="10.81640625" bestFit="1" customWidth="1"/>
    <col min="14" max="14" width="10.54296875" bestFit="1" customWidth="1"/>
    <col min="15" max="15" width="12" bestFit="1" customWidth="1"/>
    <col min="16" max="16" width="12.54296875" customWidth="1"/>
  </cols>
  <sheetData>
    <row r="1" spans="1:8" ht="36.75" customHeight="1" x14ac:dyDescent="0.35">
      <c r="A1" s="74" t="s">
        <v>941</v>
      </c>
      <c r="B1" s="75"/>
      <c r="C1" s="75"/>
      <c r="D1" s="75"/>
      <c r="E1" s="75"/>
      <c r="F1" s="75"/>
      <c r="G1" s="76"/>
      <c r="H1" s="47" t="str">
        <f>HYPERLINK("[EDEL_Portfolio Monthly Notes 31-Dec-2024.xlsx]Index!A1","Index")</f>
        <v>Index</v>
      </c>
    </row>
    <row r="2" spans="1:8" ht="19.5" customHeight="1" x14ac:dyDescent="0.35">
      <c r="A2" s="74" t="s">
        <v>942</v>
      </c>
      <c r="B2" s="75"/>
      <c r="C2" s="75"/>
      <c r="D2" s="75"/>
      <c r="E2" s="75"/>
      <c r="F2" s="75"/>
      <c r="G2" s="76"/>
    </row>
    <row r="4" spans="1:8" ht="48" customHeight="1" x14ac:dyDescent="0.35">
      <c r="A4" s="4" t="s">
        <v>123</v>
      </c>
      <c r="B4" s="4" t="s">
        <v>124</v>
      </c>
      <c r="C4" s="4" t="s">
        <v>125</v>
      </c>
      <c r="D4" s="5" t="s">
        <v>126</v>
      </c>
      <c r="E4" s="6" t="s">
        <v>127</v>
      </c>
      <c r="F4" s="6" t="s">
        <v>128</v>
      </c>
      <c r="G4" s="7" t="s">
        <v>129</v>
      </c>
    </row>
    <row r="5" spans="1:8" x14ac:dyDescent="0.35">
      <c r="A5" s="8"/>
      <c r="B5" s="31"/>
      <c r="C5" s="31"/>
      <c r="D5" s="9"/>
      <c r="E5" s="10"/>
      <c r="F5" s="11"/>
      <c r="G5" s="12"/>
    </row>
    <row r="6" spans="1:8" x14ac:dyDescent="0.35">
      <c r="A6" s="17" t="s">
        <v>130</v>
      </c>
      <c r="B6" s="32"/>
      <c r="C6" s="32"/>
      <c r="D6" s="14"/>
      <c r="E6" s="15"/>
      <c r="F6" s="16"/>
      <c r="G6" s="16"/>
    </row>
    <row r="7" spans="1:8" x14ac:dyDescent="0.35">
      <c r="A7" s="17" t="s">
        <v>296</v>
      </c>
      <c r="B7" s="32"/>
      <c r="C7" s="32"/>
      <c r="D7" s="14"/>
      <c r="E7" s="15"/>
      <c r="F7" s="16"/>
      <c r="G7" s="16"/>
    </row>
    <row r="8" spans="1:8" x14ac:dyDescent="0.35">
      <c r="A8" s="13" t="s">
        <v>319</v>
      </c>
      <c r="B8" s="32" t="s">
        <v>320</v>
      </c>
      <c r="C8" s="32" t="s">
        <v>321</v>
      </c>
      <c r="D8" s="14">
        <v>107836</v>
      </c>
      <c r="E8" s="15">
        <v>2034.16</v>
      </c>
      <c r="F8" s="16">
        <v>0.12859999999999999</v>
      </c>
      <c r="G8" s="16"/>
    </row>
    <row r="9" spans="1:8" x14ac:dyDescent="0.35">
      <c r="A9" s="13" t="s">
        <v>369</v>
      </c>
      <c r="B9" s="32" t="s">
        <v>370</v>
      </c>
      <c r="C9" s="32" t="s">
        <v>371</v>
      </c>
      <c r="D9" s="14">
        <v>87383</v>
      </c>
      <c r="E9" s="15">
        <v>985.81</v>
      </c>
      <c r="F9" s="16">
        <v>6.2300000000000001E-2</v>
      </c>
      <c r="G9" s="16"/>
    </row>
    <row r="10" spans="1:8" x14ac:dyDescent="0.35">
      <c r="A10" s="13" t="s">
        <v>801</v>
      </c>
      <c r="B10" s="32" t="s">
        <v>802</v>
      </c>
      <c r="C10" s="32" t="s">
        <v>321</v>
      </c>
      <c r="D10" s="14">
        <v>65623</v>
      </c>
      <c r="E10" s="15">
        <v>911.18</v>
      </c>
      <c r="F10" s="16">
        <v>5.7599999999999998E-2</v>
      </c>
      <c r="G10" s="16"/>
    </row>
    <row r="11" spans="1:8" x14ac:dyDescent="0.35">
      <c r="A11" s="13" t="s">
        <v>432</v>
      </c>
      <c r="B11" s="32" t="s">
        <v>433</v>
      </c>
      <c r="C11" s="32" t="s">
        <v>321</v>
      </c>
      <c r="D11" s="14">
        <v>58980</v>
      </c>
      <c r="E11" s="15">
        <v>901.8</v>
      </c>
      <c r="F11" s="16">
        <v>5.7000000000000002E-2</v>
      </c>
      <c r="G11" s="16"/>
    </row>
    <row r="12" spans="1:8" x14ac:dyDescent="0.35">
      <c r="A12" s="13" t="s">
        <v>943</v>
      </c>
      <c r="B12" s="32" t="s">
        <v>944</v>
      </c>
      <c r="C12" s="32" t="s">
        <v>371</v>
      </c>
      <c r="D12" s="14">
        <v>11309</v>
      </c>
      <c r="E12" s="15">
        <v>825.14</v>
      </c>
      <c r="F12" s="16">
        <v>5.2200000000000003E-2</v>
      </c>
      <c r="G12" s="16"/>
    </row>
    <row r="13" spans="1:8" x14ac:dyDescent="0.35">
      <c r="A13" s="13" t="s">
        <v>805</v>
      </c>
      <c r="B13" s="32" t="s">
        <v>806</v>
      </c>
      <c r="C13" s="32" t="s">
        <v>321</v>
      </c>
      <c r="D13" s="14">
        <v>13423</v>
      </c>
      <c r="E13" s="15">
        <v>818.64</v>
      </c>
      <c r="F13" s="16">
        <v>5.1700000000000003E-2</v>
      </c>
      <c r="G13" s="16"/>
    </row>
    <row r="14" spans="1:8" x14ac:dyDescent="0.35">
      <c r="A14" s="13" t="s">
        <v>448</v>
      </c>
      <c r="B14" s="32" t="s">
        <v>449</v>
      </c>
      <c r="C14" s="32" t="s">
        <v>321</v>
      </c>
      <c r="D14" s="14">
        <v>25626</v>
      </c>
      <c r="E14" s="15">
        <v>603.66999999999996</v>
      </c>
      <c r="F14" s="16">
        <v>3.8199999999999998E-2</v>
      </c>
      <c r="G14" s="16"/>
    </row>
    <row r="15" spans="1:8" x14ac:dyDescent="0.35">
      <c r="A15" s="13" t="s">
        <v>945</v>
      </c>
      <c r="B15" s="32" t="s">
        <v>946</v>
      </c>
      <c r="C15" s="32" t="s">
        <v>371</v>
      </c>
      <c r="D15" s="14">
        <v>55138</v>
      </c>
      <c r="E15" s="15">
        <v>396.91</v>
      </c>
      <c r="F15" s="16">
        <v>2.5100000000000001E-2</v>
      </c>
      <c r="G15" s="16"/>
    </row>
    <row r="16" spans="1:8" x14ac:dyDescent="0.35">
      <c r="A16" s="13" t="s">
        <v>947</v>
      </c>
      <c r="B16" s="32" t="s">
        <v>948</v>
      </c>
      <c r="C16" s="32" t="s">
        <v>321</v>
      </c>
      <c r="D16" s="14">
        <v>29367</v>
      </c>
      <c r="E16" s="15">
        <v>391.9</v>
      </c>
      <c r="F16" s="16">
        <v>2.4799999999999999E-2</v>
      </c>
      <c r="G16" s="16"/>
    </row>
    <row r="17" spans="1:7" x14ac:dyDescent="0.35">
      <c r="A17" s="13" t="s">
        <v>383</v>
      </c>
      <c r="B17" s="32" t="s">
        <v>384</v>
      </c>
      <c r="C17" s="32" t="s">
        <v>321</v>
      </c>
      <c r="D17" s="14">
        <v>11408</v>
      </c>
      <c r="E17" s="15">
        <v>383.31</v>
      </c>
      <c r="F17" s="16">
        <v>2.4199999999999999E-2</v>
      </c>
      <c r="G17" s="16"/>
    </row>
    <row r="18" spans="1:7" x14ac:dyDescent="0.35">
      <c r="A18" s="13" t="s">
        <v>898</v>
      </c>
      <c r="B18" s="32" t="s">
        <v>899</v>
      </c>
      <c r="C18" s="32" t="s">
        <v>321</v>
      </c>
      <c r="D18" s="14">
        <v>11254</v>
      </c>
      <c r="E18" s="15">
        <v>324.16000000000003</v>
      </c>
      <c r="F18" s="16">
        <v>2.0500000000000001E-2</v>
      </c>
      <c r="G18" s="16"/>
    </row>
    <row r="19" spans="1:7" x14ac:dyDescent="0.35">
      <c r="A19" s="13" t="s">
        <v>823</v>
      </c>
      <c r="B19" s="32" t="s">
        <v>824</v>
      </c>
      <c r="C19" s="32" t="s">
        <v>321</v>
      </c>
      <c r="D19" s="14">
        <v>28265</v>
      </c>
      <c r="E19" s="15">
        <v>274.64999999999998</v>
      </c>
      <c r="F19" s="16">
        <v>1.7399999999999999E-2</v>
      </c>
      <c r="G19" s="16"/>
    </row>
    <row r="20" spans="1:7" x14ac:dyDescent="0.35">
      <c r="A20" s="13" t="s">
        <v>493</v>
      </c>
      <c r="B20" s="32" t="s">
        <v>494</v>
      </c>
      <c r="C20" s="32" t="s">
        <v>321</v>
      </c>
      <c r="D20" s="14">
        <v>15678</v>
      </c>
      <c r="E20" s="15">
        <v>265.77</v>
      </c>
      <c r="F20" s="16">
        <v>1.6799999999999999E-2</v>
      </c>
      <c r="G20" s="16"/>
    </row>
    <row r="21" spans="1:7" x14ac:dyDescent="0.35">
      <c r="A21" s="13" t="s">
        <v>949</v>
      </c>
      <c r="B21" s="32" t="s">
        <v>950</v>
      </c>
      <c r="C21" s="32" t="s">
        <v>321</v>
      </c>
      <c r="D21" s="14">
        <v>4624</v>
      </c>
      <c r="E21" s="15">
        <v>260.51</v>
      </c>
      <c r="F21" s="16">
        <v>1.6500000000000001E-2</v>
      </c>
      <c r="G21" s="16"/>
    </row>
    <row r="22" spans="1:7" x14ac:dyDescent="0.35">
      <c r="A22" s="13" t="s">
        <v>951</v>
      </c>
      <c r="B22" s="32" t="s">
        <v>952</v>
      </c>
      <c r="C22" s="32" t="s">
        <v>321</v>
      </c>
      <c r="D22" s="14">
        <v>15853</v>
      </c>
      <c r="E22" s="15">
        <v>255.09</v>
      </c>
      <c r="F22" s="16">
        <v>1.61E-2</v>
      </c>
      <c r="G22" s="16"/>
    </row>
    <row r="23" spans="1:7" x14ac:dyDescent="0.35">
      <c r="A23" s="13" t="s">
        <v>953</v>
      </c>
      <c r="B23" s="32" t="s">
        <v>954</v>
      </c>
      <c r="C23" s="32" t="s">
        <v>321</v>
      </c>
      <c r="D23" s="14">
        <v>39377</v>
      </c>
      <c r="E23" s="15">
        <v>237.33</v>
      </c>
      <c r="F23" s="16">
        <v>1.4999999999999999E-2</v>
      </c>
      <c r="G23" s="16"/>
    </row>
    <row r="24" spans="1:7" x14ac:dyDescent="0.35">
      <c r="A24" s="13" t="s">
        <v>955</v>
      </c>
      <c r="B24" s="32" t="s">
        <v>956</v>
      </c>
      <c r="C24" s="32" t="s">
        <v>321</v>
      </c>
      <c r="D24" s="14">
        <v>68499</v>
      </c>
      <c r="E24" s="15">
        <v>182.38</v>
      </c>
      <c r="F24" s="16">
        <v>1.15E-2</v>
      </c>
      <c r="G24" s="16"/>
    </row>
    <row r="25" spans="1:7" x14ac:dyDescent="0.35">
      <c r="A25" s="13" t="s">
        <v>957</v>
      </c>
      <c r="B25" s="32" t="s">
        <v>958</v>
      </c>
      <c r="C25" s="32" t="s">
        <v>371</v>
      </c>
      <c r="D25" s="14">
        <v>20353</v>
      </c>
      <c r="E25" s="15">
        <v>174.72</v>
      </c>
      <c r="F25" s="16">
        <v>1.0999999999999999E-2</v>
      </c>
      <c r="G25" s="16"/>
    </row>
    <row r="26" spans="1:7" x14ac:dyDescent="0.35">
      <c r="A26" s="13" t="s">
        <v>959</v>
      </c>
      <c r="B26" s="32" t="s">
        <v>960</v>
      </c>
      <c r="C26" s="32" t="s">
        <v>321</v>
      </c>
      <c r="D26" s="14">
        <v>46982</v>
      </c>
      <c r="E26" s="15">
        <v>171.65</v>
      </c>
      <c r="F26" s="16">
        <v>1.0800000000000001E-2</v>
      </c>
      <c r="G26" s="16"/>
    </row>
    <row r="27" spans="1:7" x14ac:dyDescent="0.35">
      <c r="A27" s="13" t="s">
        <v>961</v>
      </c>
      <c r="B27" s="32" t="s">
        <v>962</v>
      </c>
      <c r="C27" s="32" t="s">
        <v>321</v>
      </c>
      <c r="D27" s="14">
        <v>8330</v>
      </c>
      <c r="E27" s="15">
        <v>148.22</v>
      </c>
      <c r="F27" s="16">
        <v>9.4000000000000004E-3</v>
      </c>
      <c r="G27" s="16"/>
    </row>
    <row r="28" spans="1:7" x14ac:dyDescent="0.35">
      <c r="A28" s="13" t="s">
        <v>430</v>
      </c>
      <c r="B28" s="32" t="s">
        <v>431</v>
      </c>
      <c r="C28" s="32" t="s">
        <v>321</v>
      </c>
      <c r="D28" s="14">
        <v>7853</v>
      </c>
      <c r="E28" s="15">
        <v>144.82</v>
      </c>
      <c r="F28" s="16">
        <v>9.1999999999999998E-3</v>
      </c>
      <c r="G28" s="16"/>
    </row>
    <row r="29" spans="1:7" x14ac:dyDescent="0.35">
      <c r="A29" s="13" t="s">
        <v>503</v>
      </c>
      <c r="B29" s="32" t="s">
        <v>504</v>
      </c>
      <c r="C29" s="32" t="s">
        <v>321</v>
      </c>
      <c r="D29" s="14">
        <v>4912</v>
      </c>
      <c r="E29" s="15">
        <v>144.03</v>
      </c>
      <c r="F29" s="16">
        <v>9.1000000000000004E-3</v>
      </c>
      <c r="G29" s="16"/>
    </row>
    <row r="30" spans="1:7" x14ac:dyDescent="0.35">
      <c r="A30" s="13" t="s">
        <v>562</v>
      </c>
      <c r="B30" s="32" t="s">
        <v>563</v>
      </c>
      <c r="C30" s="32" t="s">
        <v>321</v>
      </c>
      <c r="D30" s="14">
        <v>11441</v>
      </c>
      <c r="E30" s="15">
        <v>130.28</v>
      </c>
      <c r="F30" s="16">
        <v>8.2000000000000007E-3</v>
      </c>
      <c r="G30" s="16"/>
    </row>
    <row r="31" spans="1:7" x14ac:dyDescent="0.35">
      <c r="A31" s="13" t="s">
        <v>963</v>
      </c>
      <c r="B31" s="32" t="s">
        <v>964</v>
      </c>
      <c r="C31" s="32" t="s">
        <v>321</v>
      </c>
      <c r="D31" s="14">
        <v>4759</v>
      </c>
      <c r="E31" s="15">
        <v>107.17</v>
      </c>
      <c r="F31" s="16">
        <v>6.7999999999999996E-3</v>
      </c>
      <c r="G31" s="16"/>
    </row>
    <row r="32" spans="1:7" x14ac:dyDescent="0.35">
      <c r="A32" s="13" t="s">
        <v>965</v>
      </c>
      <c r="B32" s="32" t="s">
        <v>966</v>
      </c>
      <c r="C32" s="32" t="s">
        <v>371</v>
      </c>
      <c r="D32" s="14">
        <v>9052</v>
      </c>
      <c r="E32" s="15">
        <v>97.63</v>
      </c>
      <c r="F32" s="16">
        <v>6.1999999999999998E-3</v>
      </c>
      <c r="G32" s="16"/>
    </row>
    <row r="33" spans="1:7" x14ac:dyDescent="0.35">
      <c r="A33" s="17" t="s">
        <v>193</v>
      </c>
      <c r="B33" s="33"/>
      <c r="C33" s="33"/>
      <c r="D33" s="18"/>
      <c r="E33" s="19">
        <v>11170.93</v>
      </c>
      <c r="F33" s="20">
        <v>0.70620000000000005</v>
      </c>
      <c r="G33" s="21"/>
    </row>
    <row r="34" spans="1:7" x14ac:dyDescent="0.35">
      <c r="A34" s="17" t="s">
        <v>514</v>
      </c>
      <c r="B34" s="32"/>
      <c r="C34" s="32"/>
      <c r="D34" s="14"/>
      <c r="E34" s="15"/>
      <c r="F34" s="16"/>
      <c r="G34" s="16"/>
    </row>
    <row r="35" spans="1:7" x14ac:dyDescent="0.35">
      <c r="A35" s="17" t="s">
        <v>193</v>
      </c>
      <c r="B35" s="32"/>
      <c r="C35" s="32"/>
      <c r="D35" s="14"/>
      <c r="E35" s="22" t="s">
        <v>131</v>
      </c>
      <c r="F35" s="23" t="s">
        <v>131</v>
      </c>
      <c r="G35" s="16"/>
    </row>
    <row r="36" spans="1:7" x14ac:dyDescent="0.35">
      <c r="A36" s="13"/>
      <c r="B36" s="32"/>
      <c r="C36" s="32"/>
      <c r="D36" s="14"/>
      <c r="E36" s="15"/>
      <c r="F36" s="16"/>
      <c r="G36" s="16"/>
    </row>
    <row r="37" spans="1:7" x14ac:dyDescent="0.35">
      <c r="A37" s="17" t="s">
        <v>967</v>
      </c>
      <c r="B37" s="32"/>
      <c r="C37" s="32"/>
      <c r="D37" s="14"/>
      <c r="E37" s="15"/>
      <c r="F37" s="16"/>
      <c r="G37" s="16"/>
    </row>
    <row r="38" spans="1:7" x14ac:dyDescent="0.35">
      <c r="A38" s="13" t="s">
        <v>968</v>
      </c>
      <c r="B38" s="32" t="s">
        <v>969</v>
      </c>
      <c r="C38" s="32" t="s">
        <v>970</v>
      </c>
      <c r="D38" s="14">
        <v>1219</v>
      </c>
      <c r="E38" s="15">
        <v>805.77</v>
      </c>
      <c r="F38" s="16">
        <v>5.0900000000000001E-2</v>
      </c>
      <c r="G38" s="16"/>
    </row>
    <row r="39" spans="1:7" x14ac:dyDescent="0.35">
      <c r="A39" s="13" t="s">
        <v>971</v>
      </c>
      <c r="B39" s="32" t="s">
        <v>972</v>
      </c>
      <c r="C39" s="32" t="s">
        <v>970</v>
      </c>
      <c r="D39" s="14">
        <v>3630</v>
      </c>
      <c r="E39" s="15">
        <v>449.5</v>
      </c>
      <c r="F39" s="16">
        <v>2.8400000000000002E-2</v>
      </c>
      <c r="G39" s="16"/>
    </row>
    <row r="40" spans="1:7" x14ac:dyDescent="0.35">
      <c r="A40" s="13" t="s">
        <v>973</v>
      </c>
      <c r="B40" s="32" t="s">
        <v>974</v>
      </c>
      <c r="C40" s="32" t="s">
        <v>975</v>
      </c>
      <c r="D40" s="14">
        <v>2664</v>
      </c>
      <c r="E40" s="15">
        <v>405.33</v>
      </c>
      <c r="F40" s="16">
        <v>2.5600000000000001E-2</v>
      </c>
      <c r="G40" s="16"/>
    </row>
    <row r="41" spans="1:7" x14ac:dyDescent="0.35">
      <c r="A41" s="13" t="s">
        <v>976</v>
      </c>
      <c r="B41" s="32" t="s">
        <v>977</v>
      </c>
      <c r="C41" s="32" t="s">
        <v>321</v>
      </c>
      <c r="D41" s="14">
        <v>4861</v>
      </c>
      <c r="E41" s="15">
        <v>358.03</v>
      </c>
      <c r="F41" s="16">
        <v>2.2599999999999999E-2</v>
      </c>
      <c r="G41" s="16"/>
    </row>
    <row r="42" spans="1:7" x14ac:dyDescent="0.35">
      <c r="A42" s="13" t="s">
        <v>978</v>
      </c>
      <c r="B42" s="32" t="s">
        <v>979</v>
      </c>
      <c r="C42" s="32" t="s">
        <v>970</v>
      </c>
      <c r="D42" s="14">
        <v>3823</v>
      </c>
      <c r="E42" s="15">
        <v>325.64</v>
      </c>
      <c r="F42" s="16">
        <v>2.06E-2</v>
      </c>
      <c r="G42" s="16"/>
    </row>
    <row r="43" spans="1:7" x14ac:dyDescent="0.35">
      <c r="A43" s="13" t="s">
        <v>980</v>
      </c>
      <c r="B43" s="32" t="s">
        <v>981</v>
      </c>
      <c r="C43" s="32" t="s">
        <v>982</v>
      </c>
      <c r="D43" s="14">
        <v>576</v>
      </c>
      <c r="E43" s="15">
        <v>256.57</v>
      </c>
      <c r="F43" s="16">
        <v>1.6199999999999999E-2</v>
      </c>
      <c r="G43" s="16"/>
    </row>
    <row r="44" spans="1:7" x14ac:dyDescent="0.35">
      <c r="A44" s="13" t="s">
        <v>983</v>
      </c>
      <c r="B44" s="32" t="s">
        <v>984</v>
      </c>
      <c r="C44" s="32" t="s">
        <v>985</v>
      </c>
      <c r="D44" s="14">
        <v>2625</v>
      </c>
      <c r="E44" s="15">
        <v>254.23</v>
      </c>
      <c r="F44" s="16">
        <v>1.61E-2</v>
      </c>
      <c r="G44" s="16"/>
    </row>
    <row r="45" spans="1:7" x14ac:dyDescent="0.35">
      <c r="A45" s="13" t="s">
        <v>986</v>
      </c>
      <c r="B45" s="32" t="s">
        <v>987</v>
      </c>
      <c r="C45" s="32" t="s">
        <v>970</v>
      </c>
      <c r="D45" s="14">
        <v>2973</v>
      </c>
      <c r="E45" s="15">
        <v>247.71</v>
      </c>
      <c r="F45" s="16">
        <v>1.5699999999999999E-2</v>
      </c>
      <c r="G45" s="16"/>
    </row>
    <row r="46" spans="1:7" x14ac:dyDescent="0.35">
      <c r="A46" s="13" t="s">
        <v>988</v>
      </c>
      <c r="B46" s="32" t="s">
        <v>989</v>
      </c>
      <c r="C46" s="32" t="s">
        <v>985</v>
      </c>
      <c r="D46" s="14">
        <v>535</v>
      </c>
      <c r="E46" s="15">
        <v>239.1</v>
      </c>
      <c r="F46" s="16">
        <v>1.5100000000000001E-2</v>
      </c>
      <c r="G46" s="16"/>
    </row>
    <row r="47" spans="1:7" x14ac:dyDescent="0.35">
      <c r="A47" s="13" t="s">
        <v>990</v>
      </c>
      <c r="B47" s="32" t="s">
        <v>991</v>
      </c>
      <c r="C47" s="32" t="s">
        <v>985</v>
      </c>
      <c r="D47" s="14">
        <v>980</v>
      </c>
      <c r="E47" s="15">
        <v>192.62</v>
      </c>
      <c r="F47" s="16">
        <v>1.2200000000000001E-2</v>
      </c>
      <c r="G47" s="16"/>
    </row>
    <row r="48" spans="1:7" x14ac:dyDescent="0.35">
      <c r="A48" s="13" t="s">
        <v>992</v>
      </c>
      <c r="B48" s="32" t="s">
        <v>993</v>
      </c>
      <c r="C48" s="32" t="s">
        <v>975</v>
      </c>
      <c r="D48" s="14">
        <v>810</v>
      </c>
      <c r="E48" s="15">
        <v>180.77</v>
      </c>
      <c r="F48" s="16">
        <v>1.14E-2</v>
      </c>
      <c r="G48" s="16"/>
    </row>
    <row r="49" spans="1:7" x14ac:dyDescent="0.35">
      <c r="A49" s="13" t="s">
        <v>994</v>
      </c>
      <c r="B49" s="32" t="s">
        <v>995</v>
      </c>
      <c r="C49" s="32" t="s">
        <v>985</v>
      </c>
      <c r="D49" s="14">
        <v>518</v>
      </c>
      <c r="E49" s="15">
        <v>159.69</v>
      </c>
      <c r="F49" s="16">
        <v>1.01E-2</v>
      </c>
      <c r="G49" s="16"/>
    </row>
    <row r="50" spans="1:7" x14ac:dyDescent="0.35">
      <c r="A50" s="13" t="s">
        <v>996</v>
      </c>
      <c r="B50" s="32" t="s">
        <v>997</v>
      </c>
      <c r="C50" s="32" t="s">
        <v>975</v>
      </c>
      <c r="D50" s="14">
        <v>1879</v>
      </c>
      <c r="E50" s="15">
        <v>148.61000000000001</v>
      </c>
      <c r="F50" s="16">
        <v>9.4000000000000004E-3</v>
      </c>
      <c r="G50" s="16"/>
    </row>
    <row r="51" spans="1:7" x14ac:dyDescent="0.35">
      <c r="A51" s="13" t="s">
        <v>998</v>
      </c>
      <c r="B51" s="32" t="s">
        <v>999</v>
      </c>
      <c r="C51" s="32" t="s">
        <v>975</v>
      </c>
      <c r="D51" s="14">
        <v>389</v>
      </c>
      <c r="E51" s="15">
        <v>134.13</v>
      </c>
      <c r="F51" s="16">
        <v>8.5000000000000006E-3</v>
      </c>
      <c r="G51" s="16"/>
    </row>
    <row r="52" spans="1:7" x14ac:dyDescent="0.35">
      <c r="A52" s="13" t="s">
        <v>1000</v>
      </c>
      <c r="B52" s="32" t="s">
        <v>1001</v>
      </c>
      <c r="C52" s="32" t="s">
        <v>985</v>
      </c>
      <c r="D52" s="14">
        <v>1934</v>
      </c>
      <c r="E52" s="15">
        <v>132.28</v>
      </c>
      <c r="F52" s="16">
        <v>8.3999999999999995E-3</v>
      </c>
      <c r="G52" s="16"/>
    </row>
    <row r="53" spans="1:7" x14ac:dyDescent="0.35">
      <c r="A53" s="13" t="s">
        <v>1002</v>
      </c>
      <c r="B53" s="32" t="s">
        <v>1003</v>
      </c>
      <c r="C53" s="32" t="s">
        <v>970</v>
      </c>
      <c r="D53" s="14">
        <v>163</v>
      </c>
      <c r="E53" s="15">
        <v>99.42</v>
      </c>
      <c r="F53" s="16">
        <v>6.3E-3</v>
      </c>
      <c r="G53" s="16"/>
    </row>
    <row r="54" spans="1:7" x14ac:dyDescent="0.35">
      <c r="A54" s="13" t="s">
        <v>1004</v>
      </c>
      <c r="B54" s="32" t="s">
        <v>1005</v>
      </c>
      <c r="C54" s="32" t="s">
        <v>985</v>
      </c>
      <c r="D54" s="14">
        <v>435</v>
      </c>
      <c r="E54" s="15">
        <v>84.5</v>
      </c>
      <c r="F54" s="16">
        <v>5.3E-3</v>
      </c>
      <c r="G54" s="16"/>
    </row>
    <row r="55" spans="1:7" x14ac:dyDescent="0.35">
      <c r="A55" s="13" t="s">
        <v>1006</v>
      </c>
      <c r="B55" s="32" t="s">
        <v>1007</v>
      </c>
      <c r="C55" s="32" t="s">
        <v>982</v>
      </c>
      <c r="D55" s="14">
        <v>433</v>
      </c>
      <c r="E55" s="15">
        <v>49.81</v>
      </c>
      <c r="F55" s="16">
        <v>3.0999999999999999E-3</v>
      </c>
      <c r="G55" s="16"/>
    </row>
    <row r="56" spans="1:7" x14ac:dyDescent="0.35">
      <c r="A56" s="13" t="s">
        <v>1008</v>
      </c>
      <c r="B56" s="32" t="s">
        <v>1009</v>
      </c>
      <c r="C56" s="32" t="s">
        <v>982</v>
      </c>
      <c r="D56" s="14">
        <v>275</v>
      </c>
      <c r="E56" s="15">
        <v>46.27</v>
      </c>
      <c r="F56" s="16">
        <v>2.8999999999999998E-3</v>
      </c>
      <c r="G56" s="16"/>
    </row>
    <row r="57" spans="1:7" x14ac:dyDescent="0.35">
      <c r="A57" s="13" t="s">
        <v>1010</v>
      </c>
      <c r="B57" s="32" t="s">
        <v>1011</v>
      </c>
      <c r="C57" s="32" t="s">
        <v>982</v>
      </c>
      <c r="D57" s="14">
        <v>239</v>
      </c>
      <c r="E57" s="15">
        <v>27.35</v>
      </c>
      <c r="F57" s="16">
        <v>1.6999999999999999E-3</v>
      </c>
      <c r="G57" s="16"/>
    </row>
    <row r="58" spans="1:7" x14ac:dyDescent="0.35">
      <c r="A58" s="13" t="s">
        <v>1012</v>
      </c>
      <c r="B58" s="32" t="s">
        <v>1013</v>
      </c>
      <c r="C58" s="32" t="s">
        <v>321</v>
      </c>
      <c r="D58" s="14">
        <v>34</v>
      </c>
      <c r="E58" s="15">
        <v>0.52</v>
      </c>
      <c r="F58" s="16">
        <v>0</v>
      </c>
      <c r="G58" s="16"/>
    </row>
    <row r="59" spans="1:7" x14ac:dyDescent="0.35">
      <c r="A59" s="17" t="s">
        <v>193</v>
      </c>
      <c r="B59" s="33"/>
      <c r="C59" s="33"/>
      <c r="D59" s="18"/>
      <c r="E59" s="19">
        <v>4597.8500000000004</v>
      </c>
      <c r="F59" s="20">
        <v>0.29049999999999998</v>
      </c>
      <c r="G59" s="21"/>
    </row>
    <row r="60" spans="1:7" x14ac:dyDescent="0.35">
      <c r="A60" s="13"/>
      <c r="B60" s="32"/>
      <c r="C60" s="32"/>
      <c r="D60" s="14"/>
      <c r="E60" s="15"/>
      <c r="F60" s="16"/>
      <c r="G60" s="16"/>
    </row>
    <row r="61" spans="1:7" x14ac:dyDescent="0.35">
      <c r="A61" s="24" t="s">
        <v>196</v>
      </c>
      <c r="B61" s="34"/>
      <c r="C61" s="34"/>
      <c r="D61" s="25"/>
      <c r="E61" s="19">
        <v>15768.78</v>
      </c>
      <c r="F61" s="20">
        <v>0.99670000000000003</v>
      </c>
      <c r="G61" s="21"/>
    </row>
    <row r="62" spans="1:7" x14ac:dyDescent="0.35">
      <c r="A62" s="13"/>
      <c r="B62" s="32"/>
      <c r="C62" s="32"/>
      <c r="D62" s="14"/>
      <c r="E62" s="15"/>
      <c r="F62" s="16"/>
      <c r="G62" s="16"/>
    </row>
    <row r="63" spans="1:7" x14ac:dyDescent="0.35">
      <c r="A63" s="13"/>
      <c r="B63" s="32"/>
      <c r="C63" s="32"/>
      <c r="D63" s="14"/>
      <c r="E63" s="15"/>
      <c r="F63" s="16"/>
      <c r="G63" s="16"/>
    </row>
    <row r="64" spans="1:7" x14ac:dyDescent="0.35">
      <c r="A64" s="17" t="s">
        <v>205</v>
      </c>
      <c r="B64" s="32"/>
      <c r="C64" s="32"/>
      <c r="D64" s="14"/>
      <c r="E64" s="15"/>
      <c r="F64" s="16"/>
      <c r="G64" s="16"/>
    </row>
    <row r="65" spans="1:7" x14ac:dyDescent="0.35">
      <c r="A65" s="13" t="s">
        <v>206</v>
      </c>
      <c r="B65" s="32"/>
      <c r="C65" s="32"/>
      <c r="D65" s="14"/>
      <c r="E65" s="15">
        <v>35.99</v>
      </c>
      <c r="F65" s="16">
        <v>2.3E-3</v>
      </c>
      <c r="G65" s="16">
        <v>6.6451999999999997E-2</v>
      </c>
    </row>
    <row r="66" spans="1:7" x14ac:dyDescent="0.35">
      <c r="A66" s="17" t="s">
        <v>193</v>
      </c>
      <c r="B66" s="33"/>
      <c r="C66" s="33"/>
      <c r="D66" s="18"/>
      <c r="E66" s="19">
        <v>35.99</v>
      </c>
      <c r="F66" s="20">
        <v>2.3E-3</v>
      </c>
      <c r="G66" s="21"/>
    </row>
    <row r="67" spans="1:7" x14ac:dyDescent="0.35">
      <c r="A67" s="13"/>
      <c r="B67" s="32"/>
      <c r="C67" s="32"/>
      <c r="D67" s="14"/>
      <c r="E67" s="15"/>
      <c r="F67" s="16"/>
      <c r="G67" s="16"/>
    </row>
    <row r="68" spans="1:7" x14ac:dyDescent="0.35">
      <c r="A68" s="24" t="s">
        <v>196</v>
      </c>
      <c r="B68" s="34"/>
      <c r="C68" s="34"/>
      <c r="D68" s="25"/>
      <c r="E68" s="19">
        <v>35.99</v>
      </c>
      <c r="F68" s="20">
        <v>2.3E-3</v>
      </c>
      <c r="G68" s="21"/>
    </row>
    <row r="69" spans="1:7" x14ac:dyDescent="0.35">
      <c r="A69" s="13" t="s">
        <v>207</v>
      </c>
      <c r="B69" s="32"/>
      <c r="C69" s="32"/>
      <c r="D69" s="14"/>
      <c r="E69" s="15">
        <v>6.5529999999999998E-3</v>
      </c>
      <c r="F69" s="16">
        <v>0</v>
      </c>
      <c r="G69" s="16"/>
    </row>
    <row r="70" spans="1:7" x14ac:dyDescent="0.35">
      <c r="A70" s="13" t="s">
        <v>208</v>
      </c>
      <c r="B70" s="32"/>
      <c r="C70" s="32"/>
      <c r="D70" s="14"/>
      <c r="E70" s="15">
        <v>15.833447</v>
      </c>
      <c r="F70" s="16">
        <v>1E-3</v>
      </c>
      <c r="G70" s="16">
        <v>6.6450999999999996E-2</v>
      </c>
    </row>
    <row r="71" spans="1:7" x14ac:dyDescent="0.35">
      <c r="A71" s="27" t="s">
        <v>209</v>
      </c>
      <c r="B71" s="35"/>
      <c r="C71" s="35"/>
      <c r="D71" s="28"/>
      <c r="E71" s="29">
        <v>15820.61</v>
      </c>
      <c r="F71" s="30">
        <v>1</v>
      </c>
      <c r="G71" s="30"/>
    </row>
    <row r="76" spans="1:7" x14ac:dyDescent="0.35">
      <c r="A76" s="1" t="s">
        <v>212</v>
      </c>
    </row>
    <row r="77" spans="1:7" x14ac:dyDescent="0.35">
      <c r="A77" s="48" t="s">
        <v>213</v>
      </c>
      <c r="B77" s="3" t="s">
        <v>131</v>
      </c>
    </row>
    <row r="78" spans="1:7" x14ac:dyDescent="0.35">
      <c r="A78" t="s">
        <v>214</v>
      </c>
    </row>
    <row r="79" spans="1:7" x14ac:dyDescent="0.35">
      <c r="A79" t="s">
        <v>267</v>
      </c>
      <c r="B79" t="s">
        <v>216</v>
      </c>
      <c r="C79" t="s">
        <v>216</v>
      </c>
    </row>
    <row r="80" spans="1:7" x14ac:dyDescent="0.35">
      <c r="B80" s="49">
        <v>45625</v>
      </c>
      <c r="C80" s="49">
        <v>45657</v>
      </c>
    </row>
    <row r="81" spans="1:3" x14ac:dyDescent="0.35">
      <c r="A81" t="s">
        <v>515</v>
      </c>
      <c r="B81">
        <v>19.7928</v>
      </c>
      <c r="C81">
        <v>20.319900000000001</v>
      </c>
    </row>
    <row r="82" spans="1:3" x14ac:dyDescent="0.35">
      <c r="A82" t="s">
        <v>269</v>
      </c>
      <c r="B82">
        <v>19.7928</v>
      </c>
      <c r="C82">
        <v>20.319900000000001</v>
      </c>
    </row>
    <row r="83" spans="1:3" x14ac:dyDescent="0.35">
      <c r="A83" t="s">
        <v>516</v>
      </c>
      <c r="B83">
        <v>19.3309</v>
      </c>
      <c r="C83">
        <v>19.836200000000002</v>
      </c>
    </row>
    <row r="84" spans="1:3" x14ac:dyDescent="0.35">
      <c r="A84" t="s">
        <v>271</v>
      </c>
      <c r="B84">
        <v>19.3309</v>
      </c>
      <c r="C84">
        <v>19.836200000000002</v>
      </c>
    </row>
    <row r="86" spans="1:3" x14ac:dyDescent="0.35">
      <c r="A86" t="s">
        <v>218</v>
      </c>
      <c r="B86" s="3" t="s">
        <v>131</v>
      </c>
    </row>
    <row r="87" spans="1:3" x14ac:dyDescent="0.35">
      <c r="A87" t="s">
        <v>219</v>
      </c>
      <c r="B87" s="3" t="s">
        <v>131</v>
      </c>
    </row>
    <row r="88" spans="1:3" ht="30" customHeight="1" x14ac:dyDescent="0.35">
      <c r="A88" s="48" t="s">
        <v>220</v>
      </c>
      <c r="B88" s="3" t="s">
        <v>131</v>
      </c>
    </row>
    <row r="89" spans="1:3" ht="30" customHeight="1" x14ac:dyDescent="0.35">
      <c r="A89" s="48" t="s">
        <v>221</v>
      </c>
      <c r="B89" s="50">
        <v>4597.8297419</v>
      </c>
    </row>
    <row r="90" spans="1:3" x14ac:dyDescent="0.35">
      <c r="A90" t="s">
        <v>517</v>
      </c>
      <c r="B90" s="59">
        <v>0.1394</v>
      </c>
    </row>
    <row r="91" spans="1:3" ht="45" customHeight="1" x14ac:dyDescent="0.35">
      <c r="A91" s="48" t="s">
        <v>223</v>
      </c>
      <c r="B91" s="3" t="s">
        <v>131</v>
      </c>
    </row>
    <row r="92" spans="1:3" x14ac:dyDescent="0.35">
      <c r="B92" s="3"/>
    </row>
    <row r="93" spans="1:3" ht="30" customHeight="1" x14ac:dyDescent="0.35">
      <c r="A93" s="48" t="s">
        <v>224</v>
      </c>
      <c r="B93" s="3" t="s">
        <v>131</v>
      </c>
    </row>
    <row r="94" spans="1:3" ht="30" customHeight="1" x14ac:dyDescent="0.35">
      <c r="A94" s="48" t="s">
        <v>225</v>
      </c>
      <c r="B94" t="s">
        <v>131</v>
      </c>
    </row>
    <row r="95" spans="1:3" ht="30" customHeight="1" x14ac:dyDescent="0.35">
      <c r="A95" s="48" t="s">
        <v>226</v>
      </c>
      <c r="B95" s="3" t="s">
        <v>131</v>
      </c>
    </row>
    <row r="96" spans="1:3" ht="30" customHeight="1" x14ac:dyDescent="0.35">
      <c r="A96" s="48" t="s">
        <v>227</v>
      </c>
      <c r="B96" s="3" t="s">
        <v>131</v>
      </c>
    </row>
    <row r="98" spans="1:4" ht="70" customHeight="1" x14ac:dyDescent="0.35">
      <c r="A98" s="71" t="s">
        <v>237</v>
      </c>
      <c r="B98" s="71" t="s">
        <v>238</v>
      </c>
      <c r="C98" s="71" t="s">
        <v>5</v>
      </c>
      <c r="D98" s="71" t="s">
        <v>6</v>
      </c>
    </row>
    <row r="99" spans="1:4" ht="70" customHeight="1" x14ac:dyDescent="0.35">
      <c r="A99" s="71" t="s">
        <v>1014</v>
      </c>
      <c r="B99" s="71"/>
      <c r="C99" s="71" t="s">
        <v>35</v>
      </c>
      <c r="D99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111"/>
  <sheetViews>
    <sheetView showGridLines="0" workbookViewId="0">
      <pane ySplit="4" topLeftCell="A61" activePane="bottomLeft" state="frozen"/>
      <selection pane="bottomLeft" activeCell="B61" sqref="B61"/>
    </sheetView>
  </sheetViews>
  <sheetFormatPr defaultRowHeight="14.5" x14ac:dyDescent="0.35"/>
  <cols>
    <col min="1" max="1" width="50.54296875" customWidth="1"/>
    <col min="2" max="2" width="22" bestFit="1" customWidth="1"/>
    <col min="3" max="3" width="26.7265625" customWidth="1"/>
    <col min="4" max="4" width="22" customWidth="1"/>
    <col min="5" max="5" width="16.453125" customWidth="1"/>
    <col min="6" max="6" width="22" customWidth="1"/>
    <col min="7" max="7" width="6.1796875" style="2" bestFit="1" customWidth="1"/>
    <col min="12" max="12" width="70.26953125" bestFit="1" customWidth="1"/>
    <col min="13" max="13" width="10.81640625" bestFit="1" customWidth="1"/>
    <col min="14" max="14" width="10.54296875" bestFit="1" customWidth="1"/>
    <col min="15" max="15" width="12" bestFit="1" customWidth="1"/>
    <col min="16" max="16" width="12.54296875" customWidth="1"/>
  </cols>
  <sheetData>
    <row r="1" spans="1:8" ht="36.75" customHeight="1" x14ac:dyDescent="0.35">
      <c r="A1" s="74" t="s">
        <v>1015</v>
      </c>
      <c r="B1" s="75"/>
      <c r="C1" s="75"/>
      <c r="D1" s="75"/>
      <c r="E1" s="75"/>
      <c r="F1" s="75"/>
      <c r="G1" s="76"/>
      <c r="H1" s="47" t="str">
        <f>HYPERLINK("[EDEL_Portfolio Monthly Notes 31-Dec-2024.xlsx]Index!A1","Index")</f>
        <v>Index</v>
      </c>
    </row>
    <row r="2" spans="1:8" ht="19.5" customHeight="1" x14ac:dyDescent="0.35">
      <c r="A2" s="74" t="s">
        <v>1016</v>
      </c>
      <c r="B2" s="75"/>
      <c r="C2" s="75"/>
      <c r="D2" s="75"/>
      <c r="E2" s="75"/>
      <c r="F2" s="75"/>
      <c r="G2" s="76"/>
    </row>
    <row r="4" spans="1:8" ht="48" customHeight="1" x14ac:dyDescent="0.35">
      <c r="A4" s="4" t="s">
        <v>123</v>
      </c>
      <c r="B4" s="4" t="s">
        <v>124</v>
      </c>
      <c r="C4" s="4" t="s">
        <v>125</v>
      </c>
      <c r="D4" s="5" t="s">
        <v>126</v>
      </c>
      <c r="E4" s="6" t="s">
        <v>127</v>
      </c>
      <c r="F4" s="6" t="s">
        <v>128</v>
      </c>
      <c r="G4" s="7" t="s">
        <v>129</v>
      </c>
    </row>
    <row r="5" spans="1:8" x14ac:dyDescent="0.35">
      <c r="A5" s="8"/>
      <c r="B5" s="31"/>
      <c r="C5" s="31"/>
      <c r="D5" s="9"/>
      <c r="E5" s="10"/>
      <c r="F5" s="11"/>
      <c r="G5" s="12"/>
    </row>
    <row r="6" spans="1:8" x14ac:dyDescent="0.35">
      <c r="A6" s="13"/>
      <c r="B6" s="32"/>
      <c r="C6" s="32"/>
      <c r="D6" s="14"/>
      <c r="E6" s="15"/>
      <c r="F6" s="16"/>
      <c r="G6" s="16"/>
    </row>
    <row r="7" spans="1:8" x14ac:dyDescent="0.35">
      <c r="A7" s="17" t="s">
        <v>130</v>
      </c>
      <c r="B7" s="32"/>
      <c r="C7" s="32"/>
      <c r="D7" s="14"/>
      <c r="E7" s="15" t="s">
        <v>131</v>
      </c>
      <c r="F7" s="16" t="s">
        <v>131</v>
      </c>
      <c r="G7" s="16"/>
    </row>
    <row r="8" spans="1:8" x14ac:dyDescent="0.35">
      <c r="A8" s="13"/>
      <c r="B8" s="32"/>
      <c r="C8" s="32"/>
      <c r="D8" s="14"/>
      <c r="E8" s="15"/>
      <c r="F8" s="16"/>
      <c r="G8" s="16"/>
    </row>
    <row r="9" spans="1:8" x14ac:dyDescent="0.35">
      <c r="A9" s="17" t="s">
        <v>132</v>
      </c>
      <c r="B9" s="32"/>
      <c r="C9" s="32"/>
      <c r="D9" s="14"/>
      <c r="E9" s="15"/>
      <c r="F9" s="16"/>
      <c r="G9" s="16"/>
    </row>
    <row r="10" spans="1:8" x14ac:dyDescent="0.35">
      <c r="A10" s="17" t="s">
        <v>133</v>
      </c>
      <c r="B10" s="32"/>
      <c r="C10" s="32"/>
      <c r="D10" s="14"/>
      <c r="E10" s="15"/>
      <c r="F10" s="16"/>
      <c r="G10" s="16"/>
    </row>
    <row r="11" spans="1:8" x14ac:dyDescent="0.35">
      <c r="A11" s="13" t="s">
        <v>1017</v>
      </c>
      <c r="B11" s="32" t="s">
        <v>1018</v>
      </c>
      <c r="C11" s="32" t="s">
        <v>139</v>
      </c>
      <c r="D11" s="14">
        <v>104500000</v>
      </c>
      <c r="E11" s="15">
        <v>99876.5</v>
      </c>
      <c r="F11" s="16">
        <v>7.8E-2</v>
      </c>
      <c r="G11" s="16">
        <v>7.3050000000000004E-2</v>
      </c>
    </row>
    <row r="12" spans="1:8" x14ac:dyDescent="0.35">
      <c r="A12" s="13" t="s">
        <v>1019</v>
      </c>
      <c r="B12" s="32" t="s">
        <v>1020</v>
      </c>
      <c r="C12" s="32" t="s">
        <v>148</v>
      </c>
      <c r="D12" s="14">
        <v>100000000</v>
      </c>
      <c r="E12" s="15">
        <v>95319.1</v>
      </c>
      <c r="F12" s="16">
        <v>7.4499999999999997E-2</v>
      </c>
      <c r="G12" s="16">
        <v>7.3999999999999996E-2</v>
      </c>
    </row>
    <row r="13" spans="1:8" x14ac:dyDescent="0.35">
      <c r="A13" s="13" t="s">
        <v>1021</v>
      </c>
      <c r="B13" s="32" t="s">
        <v>1022</v>
      </c>
      <c r="C13" s="32" t="s">
        <v>139</v>
      </c>
      <c r="D13" s="14">
        <v>98500000</v>
      </c>
      <c r="E13" s="15">
        <v>95175.23</v>
      </c>
      <c r="F13" s="16">
        <v>7.4300000000000005E-2</v>
      </c>
      <c r="G13" s="16">
        <v>7.1825E-2</v>
      </c>
    </row>
    <row r="14" spans="1:8" x14ac:dyDescent="0.35">
      <c r="A14" s="13" t="s">
        <v>1023</v>
      </c>
      <c r="B14" s="32" t="s">
        <v>1024</v>
      </c>
      <c r="C14" s="32" t="s">
        <v>139</v>
      </c>
      <c r="D14" s="14">
        <v>97500000</v>
      </c>
      <c r="E14" s="15">
        <v>95059.87</v>
      </c>
      <c r="F14" s="16">
        <v>7.4300000000000005E-2</v>
      </c>
      <c r="G14" s="16">
        <v>7.4099999999999999E-2</v>
      </c>
    </row>
    <row r="15" spans="1:8" x14ac:dyDescent="0.35">
      <c r="A15" s="13" t="s">
        <v>1025</v>
      </c>
      <c r="B15" s="32" t="s">
        <v>1026</v>
      </c>
      <c r="C15" s="32" t="s">
        <v>148</v>
      </c>
      <c r="D15" s="14">
        <v>96000000</v>
      </c>
      <c r="E15" s="15">
        <v>94043.71</v>
      </c>
      <c r="F15" s="16">
        <v>7.3499999999999996E-2</v>
      </c>
      <c r="G15" s="16">
        <v>7.2099999999999997E-2</v>
      </c>
    </row>
    <row r="16" spans="1:8" x14ac:dyDescent="0.35">
      <c r="A16" s="13" t="s">
        <v>1027</v>
      </c>
      <c r="B16" s="32" t="s">
        <v>1028</v>
      </c>
      <c r="C16" s="32" t="s">
        <v>139</v>
      </c>
      <c r="D16" s="14">
        <v>95500000</v>
      </c>
      <c r="E16" s="15">
        <v>93143.16</v>
      </c>
      <c r="F16" s="16">
        <v>7.2800000000000004E-2</v>
      </c>
      <c r="G16" s="16">
        <v>7.3800000000000004E-2</v>
      </c>
    </row>
    <row r="17" spans="1:7" x14ac:dyDescent="0.35">
      <c r="A17" s="13" t="s">
        <v>1029</v>
      </c>
      <c r="B17" s="32" t="s">
        <v>1030</v>
      </c>
      <c r="C17" s="32" t="s">
        <v>148</v>
      </c>
      <c r="D17" s="14">
        <v>83000000</v>
      </c>
      <c r="E17" s="15">
        <v>79444.94</v>
      </c>
      <c r="F17" s="16">
        <v>6.2100000000000002E-2</v>
      </c>
      <c r="G17" s="16">
        <v>7.2700000000000001E-2</v>
      </c>
    </row>
    <row r="18" spans="1:7" x14ac:dyDescent="0.35">
      <c r="A18" s="13" t="s">
        <v>1031</v>
      </c>
      <c r="B18" s="32" t="s">
        <v>1032</v>
      </c>
      <c r="C18" s="32" t="s">
        <v>139</v>
      </c>
      <c r="D18" s="14">
        <v>80000000</v>
      </c>
      <c r="E18" s="15">
        <v>77457.52</v>
      </c>
      <c r="F18" s="16">
        <v>6.0499999999999998E-2</v>
      </c>
      <c r="G18" s="16">
        <v>7.2700000000000001E-2</v>
      </c>
    </row>
    <row r="19" spans="1:7" x14ac:dyDescent="0.35">
      <c r="A19" s="13" t="s">
        <v>1033</v>
      </c>
      <c r="B19" s="32" t="s">
        <v>1034</v>
      </c>
      <c r="C19" s="32" t="s">
        <v>139</v>
      </c>
      <c r="D19" s="14">
        <v>80000000</v>
      </c>
      <c r="E19" s="15">
        <v>76469.2</v>
      </c>
      <c r="F19" s="16">
        <v>5.9700000000000003E-2</v>
      </c>
      <c r="G19" s="16">
        <v>7.1836999999999998E-2</v>
      </c>
    </row>
    <row r="20" spans="1:7" x14ac:dyDescent="0.35">
      <c r="A20" s="13" t="s">
        <v>1035</v>
      </c>
      <c r="B20" s="32" t="s">
        <v>1036</v>
      </c>
      <c r="C20" s="32" t="s">
        <v>139</v>
      </c>
      <c r="D20" s="14">
        <v>59000000</v>
      </c>
      <c r="E20" s="15">
        <v>60032.44</v>
      </c>
      <c r="F20" s="16">
        <v>4.6899999999999997E-2</v>
      </c>
      <c r="G20" s="16">
        <v>7.2003999999999999E-2</v>
      </c>
    </row>
    <row r="21" spans="1:7" x14ac:dyDescent="0.35">
      <c r="A21" s="13" t="s">
        <v>1037</v>
      </c>
      <c r="B21" s="32" t="s">
        <v>1038</v>
      </c>
      <c r="C21" s="32" t="s">
        <v>1039</v>
      </c>
      <c r="D21" s="14">
        <v>55500000</v>
      </c>
      <c r="E21" s="15">
        <v>53794.93</v>
      </c>
      <c r="F21" s="16">
        <v>4.2000000000000003E-2</v>
      </c>
      <c r="G21" s="16">
        <v>7.3100999999999999E-2</v>
      </c>
    </row>
    <row r="22" spans="1:7" x14ac:dyDescent="0.35">
      <c r="A22" s="13" t="s">
        <v>1040</v>
      </c>
      <c r="B22" s="32" t="s">
        <v>1041</v>
      </c>
      <c r="C22" s="32" t="s">
        <v>136</v>
      </c>
      <c r="D22" s="14">
        <v>50000000</v>
      </c>
      <c r="E22" s="15">
        <v>50734.9</v>
      </c>
      <c r="F22" s="16">
        <v>3.9600000000000003E-2</v>
      </c>
      <c r="G22" s="16">
        <v>7.2002999999999998E-2</v>
      </c>
    </row>
    <row r="23" spans="1:7" x14ac:dyDescent="0.35">
      <c r="A23" s="13" t="s">
        <v>1042</v>
      </c>
      <c r="B23" s="32" t="s">
        <v>1043</v>
      </c>
      <c r="C23" s="32" t="s">
        <v>139</v>
      </c>
      <c r="D23" s="14">
        <v>38500000</v>
      </c>
      <c r="E23" s="15">
        <v>36731.120000000003</v>
      </c>
      <c r="F23" s="16">
        <v>2.87E-2</v>
      </c>
      <c r="G23" s="16">
        <v>7.2116E-2</v>
      </c>
    </row>
    <row r="24" spans="1:7" x14ac:dyDescent="0.35">
      <c r="A24" s="13" t="s">
        <v>1044</v>
      </c>
      <c r="B24" s="32" t="s">
        <v>1045</v>
      </c>
      <c r="C24" s="32" t="s">
        <v>139</v>
      </c>
      <c r="D24" s="14">
        <v>33500000</v>
      </c>
      <c r="E24" s="15">
        <v>33680.629999999997</v>
      </c>
      <c r="F24" s="16">
        <v>2.63E-2</v>
      </c>
      <c r="G24" s="16">
        <v>7.4099999999999999E-2</v>
      </c>
    </row>
    <row r="25" spans="1:7" x14ac:dyDescent="0.35">
      <c r="A25" s="13" t="s">
        <v>1046</v>
      </c>
      <c r="B25" s="32" t="s">
        <v>1047</v>
      </c>
      <c r="C25" s="32" t="s">
        <v>139</v>
      </c>
      <c r="D25" s="14">
        <v>27000000</v>
      </c>
      <c r="E25" s="15">
        <v>27562.3</v>
      </c>
      <c r="F25" s="16">
        <v>2.1499999999999998E-2</v>
      </c>
      <c r="G25" s="16">
        <v>7.3800000000000004E-2</v>
      </c>
    </row>
    <row r="26" spans="1:7" x14ac:dyDescent="0.35">
      <c r="A26" s="13" t="s">
        <v>1048</v>
      </c>
      <c r="B26" s="32" t="s">
        <v>1049</v>
      </c>
      <c r="C26" s="32" t="s">
        <v>139</v>
      </c>
      <c r="D26" s="14">
        <v>28000000</v>
      </c>
      <c r="E26" s="15">
        <v>27536.07</v>
      </c>
      <c r="F26" s="16">
        <v>2.1499999999999998E-2</v>
      </c>
      <c r="G26" s="16">
        <v>7.4087E-2</v>
      </c>
    </row>
    <row r="27" spans="1:7" x14ac:dyDescent="0.35">
      <c r="A27" s="13" t="s">
        <v>1050</v>
      </c>
      <c r="B27" s="32" t="s">
        <v>1051</v>
      </c>
      <c r="C27" s="32" t="s">
        <v>139</v>
      </c>
      <c r="D27" s="14">
        <v>27500000</v>
      </c>
      <c r="E27" s="15">
        <v>26711.8</v>
      </c>
      <c r="F27" s="16">
        <v>2.0899999999999998E-2</v>
      </c>
      <c r="G27" s="16">
        <v>7.4099999999999999E-2</v>
      </c>
    </row>
    <row r="28" spans="1:7" x14ac:dyDescent="0.35">
      <c r="A28" s="13" t="s">
        <v>1052</v>
      </c>
      <c r="B28" s="32" t="s">
        <v>1053</v>
      </c>
      <c r="C28" s="32" t="s">
        <v>139</v>
      </c>
      <c r="D28" s="14">
        <v>12500000</v>
      </c>
      <c r="E28" s="15">
        <v>12591.83</v>
      </c>
      <c r="F28" s="16">
        <v>9.7999999999999997E-3</v>
      </c>
      <c r="G28" s="16">
        <v>7.1662000000000003E-2</v>
      </c>
    </row>
    <row r="29" spans="1:7" x14ac:dyDescent="0.35">
      <c r="A29" s="13" t="s">
        <v>1054</v>
      </c>
      <c r="B29" s="32" t="s">
        <v>1055</v>
      </c>
      <c r="C29" s="32" t="s">
        <v>139</v>
      </c>
      <c r="D29" s="14">
        <v>12500000</v>
      </c>
      <c r="E29" s="15">
        <v>12281.66</v>
      </c>
      <c r="F29" s="16">
        <v>9.5999999999999992E-3</v>
      </c>
      <c r="G29" s="16">
        <v>7.4085999999999999E-2</v>
      </c>
    </row>
    <row r="30" spans="1:7" x14ac:dyDescent="0.35">
      <c r="A30" s="13" t="s">
        <v>1056</v>
      </c>
      <c r="B30" s="32" t="s">
        <v>1057</v>
      </c>
      <c r="C30" s="32" t="s">
        <v>139</v>
      </c>
      <c r="D30" s="14">
        <v>11500000</v>
      </c>
      <c r="E30" s="15">
        <v>11218.78</v>
      </c>
      <c r="F30" s="16">
        <v>8.8000000000000005E-3</v>
      </c>
      <c r="G30" s="16">
        <v>7.4099999999999999E-2</v>
      </c>
    </row>
    <row r="31" spans="1:7" x14ac:dyDescent="0.35">
      <c r="A31" s="13" t="s">
        <v>1058</v>
      </c>
      <c r="B31" s="32" t="s">
        <v>1059</v>
      </c>
      <c r="C31" s="32" t="s">
        <v>139</v>
      </c>
      <c r="D31" s="14">
        <v>9500000</v>
      </c>
      <c r="E31" s="15">
        <v>9895.18</v>
      </c>
      <c r="F31" s="16">
        <v>7.7000000000000002E-3</v>
      </c>
      <c r="G31" s="16">
        <v>7.1865999999999999E-2</v>
      </c>
    </row>
    <row r="32" spans="1:7" x14ac:dyDescent="0.35">
      <c r="A32" s="13" t="s">
        <v>1060</v>
      </c>
      <c r="B32" s="32" t="s">
        <v>1061</v>
      </c>
      <c r="C32" s="32" t="s">
        <v>139</v>
      </c>
      <c r="D32" s="14">
        <v>7000000</v>
      </c>
      <c r="E32" s="15">
        <v>7098.71</v>
      </c>
      <c r="F32" s="16">
        <v>5.4999999999999997E-3</v>
      </c>
      <c r="G32" s="16">
        <v>7.4099999999999999E-2</v>
      </c>
    </row>
    <row r="33" spans="1:7" x14ac:dyDescent="0.35">
      <c r="A33" s="13" t="s">
        <v>1062</v>
      </c>
      <c r="B33" s="32" t="s">
        <v>1063</v>
      </c>
      <c r="C33" s="32" t="s">
        <v>139</v>
      </c>
      <c r="D33" s="14">
        <v>6000000</v>
      </c>
      <c r="E33" s="15">
        <v>6094.33</v>
      </c>
      <c r="F33" s="16">
        <v>4.7999999999999996E-3</v>
      </c>
      <c r="G33" s="16">
        <v>7.4099999999999999E-2</v>
      </c>
    </row>
    <row r="34" spans="1:7" x14ac:dyDescent="0.35">
      <c r="A34" s="13" t="s">
        <v>1064</v>
      </c>
      <c r="B34" s="32" t="s">
        <v>1065</v>
      </c>
      <c r="C34" s="32" t="s">
        <v>139</v>
      </c>
      <c r="D34" s="14">
        <v>5000000</v>
      </c>
      <c r="E34" s="15">
        <v>5310</v>
      </c>
      <c r="F34" s="16">
        <v>4.1000000000000003E-3</v>
      </c>
      <c r="G34" s="16">
        <v>7.4087E-2</v>
      </c>
    </row>
    <row r="35" spans="1:7" x14ac:dyDescent="0.35">
      <c r="A35" s="13" t="s">
        <v>1066</v>
      </c>
      <c r="B35" s="32" t="s">
        <v>1067</v>
      </c>
      <c r="C35" s="32" t="s">
        <v>139</v>
      </c>
      <c r="D35" s="14">
        <v>5000000</v>
      </c>
      <c r="E35" s="15">
        <v>5098.62</v>
      </c>
      <c r="F35" s="16">
        <v>4.0000000000000001E-3</v>
      </c>
      <c r="G35" s="16">
        <v>7.4099999999999999E-2</v>
      </c>
    </row>
    <row r="36" spans="1:7" x14ac:dyDescent="0.35">
      <c r="A36" s="13" t="s">
        <v>1068</v>
      </c>
      <c r="B36" s="32" t="s">
        <v>1069</v>
      </c>
      <c r="C36" s="32" t="s">
        <v>139</v>
      </c>
      <c r="D36" s="14">
        <v>3300000</v>
      </c>
      <c r="E36" s="15">
        <v>3476.44</v>
      </c>
      <c r="F36" s="16">
        <v>2.7000000000000001E-3</v>
      </c>
      <c r="G36" s="16">
        <v>7.1865999999999999E-2</v>
      </c>
    </row>
    <row r="37" spans="1:7" x14ac:dyDescent="0.35">
      <c r="A37" s="13" t="s">
        <v>1070</v>
      </c>
      <c r="B37" s="32" t="s">
        <v>1071</v>
      </c>
      <c r="C37" s="32" t="s">
        <v>139</v>
      </c>
      <c r="D37" s="14">
        <v>3500000</v>
      </c>
      <c r="E37" s="15">
        <v>3373.25</v>
      </c>
      <c r="F37" s="16">
        <v>2.5999999999999999E-3</v>
      </c>
      <c r="G37" s="16">
        <v>7.1836999999999998E-2</v>
      </c>
    </row>
    <row r="38" spans="1:7" x14ac:dyDescent="0.35">
      <c r="A38" s="13" t="s">
        <v>1072</v>
      </c>
      <c r="B38" s="32" t="s">
        <v>1073</v>
      </c>
      <c r="C38" s="32" t="s">
        <v>139</v>
      </c>
      <c r="D38" s="14">
        <v>3000000</v>
      </c>
      <c r="E38" s="15">
        <v>3154.65</v>
      </c>
      <c r="F38" s="16">
        <v>2.5000000000000001E-3</v>
      </c>
      <c r="G38" s="16">
        <v>7.2151000000000007E-2</v>
      </c>
    </row>
    <row r="39" spans="1:7" x14ac:dyDescent="0.35">
      <c r="A39" s="13" t="s">
        <v>1074</v>
      </c>
      <c r="B39" s="32" t="s">
        <v>1075</v>
      </c>
      <c r="C39" s="32" t="s">
        <v>139</v>
      </c>
      <c r="D39" s="14">
        <v>2500000</v>
      </c>
      <c r="E39" s="15">
        <v>2599.6799999999998</v>
      </c>
      <c r="F39" s="16">
        <v>2E-3</v>
      </c>
      <c r="G39" s="16">
        <v>7.1865999999999999E-2</v>
      </c>
    </row>
    <row r="40" spans="1:7" x14ac:dyDescent="0.35">
      <c r="A40" s="13" t="s">
        <v>1076</v>
      </c>
      <c r="B40" s="32" t="s">
        <v>1077</v>
      </c>
      <c r="C40" s="32" t="s">
        <v>139</v>
      </c>
      <c r="D40" s="14">
        <v>1500000</v>
      </c>
      <c r="E40" s="15">
        <v>1620.68</v>
      </c>
      <c r="F40" s="16">
        <v>1.2999999999999999E-3</v>
      </c>
      <c r="G40" s="16">
        <v>7.2349999999999998E-2</v>
      </c>
    </row>
    <row r="41" spans="1:7" x14ac:dyDescent="0.35">
      <c r="A41" s="13" t="s">
        <v>1078</v>
      </c>
      <c r="B41" s="32" t="s">
        <v>1079</v>
      </c>
      <c r="C41" s="32" t="s">
        <v>139</v>
      </c>
      <c r="D41" s="14">
        <v>1500000</v>
      </c>
      <c r="E41" s="15">
        <v>1524.69</v>
      </c>
      <c r="F41" s="16">
        <v>1.1999999999999999E-3</v>
      </c>
      <c r="G41" s="16">
        <v>7.4087E-2</v>
      </c>
    </row>
    <row r="42" spans="1:7" x14ac:dyDescent="0.35">
      <c r="A42" s="13" t="s">
        <v>1080</v>
      </c>
      <c r="B42" s="32" t="s">
        <v>1081</v>
      </c>
      <c r="C42" s="32" t="s">
        <v>139</v>
      </c>
      <c r="D42" s="14">
        <v>1000000</v>
      </c>
      <c r="E42" s="15">
        <v>1078.79</v>
      </c>
      <c r="F42" s="16">
        <v>8.0000000000000004E-4</v>
      </c>
      <c r="G42" s="16">
        <v>7.2349999999999998E-2</v>
      </c>
    </row>
    <row r="43" spans="1:7" x14ac:dyDescent="0.35">
      <c r="A43" s="13" t="s">
        <v>1082</v>
      </c>
      <c r="B43" s="32" t="s">
        <v>1083</v>
      </c>
      <c r="C43" s="32" t="s">
        <v>139</v>
      </c>
      <c r="D43" s="14">
        <v>1000000</v>
      </c>
      <c r="E43" s="15">
        <v>1052.07</v>
      </c>
      <c r="F43" s="16">
        <v>8.0000000000000004E-4</v>
      </c>
      <c r="G43" s="16">
        <v>7.1865999999999999E-2</v>
      </c>
    </row>
    <row r="44" spans="1:7" x14ac:dyDescent="0.35">
      <c r="A44" s="13" t="s">
        <v>1084</v>
      </c>
      <c r="B44" s="32" t="s">
        <v>1085</v>
      </c>
      <c r="C44" s="32" t="s">
        <v>139</v>
      </c>
      <c r="D44" s="14">
        <v>1000000</v>
      </c>
      <c r="E44" s="15">
        <v>1040.08</v>
      </c>
      <c r="F44" s="16">
        <v>8.0000000000000004E-4</v>
      </c>
      <c r="G44" s="16">
        <v>7.1865999999999999E-2</v>
      </c>
    </row>
    <row r="45" spans="1:7" x14ac:dyDescent="0.35">
      <c r="A45" s="13" t="s">
        <v>651</v>
      </c>
      <c r="B45" s="32" t="s">
        <v>652</v>
      </c>
      <c r="C45" s="32" t="s">
        <v>139</v>
      </c>
      <c r="D45" s="14">
        <v>1000000</v>
      </c>
      <c r="E45" s="15">
        <v>1033.8699999999999</v>
      </c>
      <c r="F45" s="16">
        <v>8.0000000000000004E-4</v>
      </c>
      <c r="G45" s="16">
        <v>7.3125999999999997E-2</v>
      </c>
    </row>
    <row r="46" spans="1:7" x14ac:dyDescent="0.35">
      <c r="A46" s="13" t="s">
        <v>1086</v>
      </c>
      <c r="B46" s="32" t="s">
        <v>1087</v>
      </c>
      <c r="C46" s="32" t="s">
        <v>139</v>
      </c>
      <c r="D46" s="14">
        <v>1000000</v>
      </c>
      <c r="E46" s="15">
        <v>1008.34</v>
      </c>
      <c r="F46" s="16">
        <v>8.0000000000000004E-4</v>
      </c>
      <c r="G46" s="16">
        <v>7.1999999999999995E-2</v>
      </c>
    </row>
    <row r="47" spans="1:7" x14ac:dyDescent="0.35">
      <c r="A47" s="13" t="s">
        <v>1088</v>
      </c>
      <c r="B47" s="32" t="s">
        <v>1089</v>
      </c>
      <c r="C47" s="32" t="s">
        <v>139</v>
      </c>
      <c r="D47" s="14">
        <v>1000000</v>
      </c>
      <c r="E47" s="15">
        <v>981.83</v>
      </c>
      <c r="F47" s="16">
        <v>8.0000000000000004E-4</v>
      </c>
      <c r="G47" s="16">
        <v>7.3800000000000004E-2</v>
      </c>
    </row>
    <row r="48" spans="1:7" x14ac:dyDescent="0.35">
      <c r="A48" s="13" t="s">
        <v>1090</v>
      </c>
      <c r="B48" s="32" t="s">
        <v>1091</v>
      </c>
      <c r="C48" s="32" t="s">
        <v>139</v>
      </c>
      <c r="D48" s="14">
        <v>500000</v>
      </c>
      <c r="E48" s="15">
        <v>548.51</v>
      </c>
      <c r="F48" s="16">
        <v>4.0000000000000002E-4</v>
      </c>
      <c r="G48" s="16">
        <v>7.1865999999999999E-2</v>
      </c>
    </row>
    <row r="49" spans="1:7" x14ac:dyDescent="0.35">
      <c r="A49" s="13" t="s">
        <v>1092</v>
      </c>
      <c r="B49" s="32" t="s">
        <v>1093</v>
      </c>
      <c r="C49" s="32" t="s">
        <v>633</v>
      </c>
      <c r="D49" s="14">
        <v>500000</v>
      </c>
      <c r="E49" s="15">
        <v>527.07000000000005</v>
      </c>
      <c r="F49" s="16">
        <v>4.0000000000000002E-4</v>
      </c>
      <c r="G49" s="16">
        <v>7.2597999999999996E-2</v>
      </c>
    </row>
    <row r="50" spans="1:7" x14ac:dyDescent="0.35">
      <c r="A50" s="13" t="s">
        <v>1094</v>
      </c>
      <c r="B50" s="32" t="s">
        <v>1095</v>
      </c>
      <c r="C50" s="32" t="s">
        <v>139</v>
      </c>
      <c r="D50" s="14">
        <v>500000</v>
      </c>
      <c r="E50" s="15">
        <v>522.86</v>
      </c>
      <c r="F50" s="16">
        <v>4.0000000000000002E-4</v>
      </c>
      <c r="G50" s="16">
        <v>7.1999999999999995E-2</v>
      </c>
    </row>
    <row r="51" spans="1:7" x14ac:dyDescent="0.35">
      <c r="A51" s="13" t="s">
        <v>1096</v>
      </c>
      <c r="B51" s="32" t="s">
        <v>1097</v>
      </c>
      <c r="C51" s="32" t="s">
        <v>148</v>
      </c>
      <c r="D51" s="14">
        <v>500000</v>
      </c>
      <c r="E51" s="15">
        <v>519.86</v>
      </c>
      <c r="F51" s="16">
        <v>4.0000000000000002E-4</v>
      </c>
      <c r="G51" s="16">
        <v>7.3885999999999993E-2</v>
      </c>
    </row>
    <row r="52" spans="1:7" x14ac:dyDescent="0.35">
      <c r="A52" s="13" t="s">
        <v>1098</v>
      </c>
      <c r="B52" s="32" t="s">
        <v>1099</v>
      </c>
      <c r="C52" s="32" t="s">
        <v>139</v>
      </c>
      <c r="D52" s="14">
        <v>500000</v>
      </c>
      <c r="E52" s="15">
        <v>518.73</v>
      </c>
      <c r="F52" s="16">
        <v>4.0000000000000002E-4</v>
      </c>
      <c r="G52" s="16">
        <v>7.195E-2</v>
      </c>
    </row>
    <row r="53" spans="1:7" x14ac:dyDescent="0.35">
      <c r="A53" s="13" t="s">
        <v>1100</v>
      </c>
      <c r="B53" s="32" t="s">
        <v>1101</v>
      </c>
      <c r="C53" s="32" t="s">
        <v>139</v>
      </c>
      <c r="D53" s="14">
        <v>500000</v>
      </c>
      <c r="E53" s="15">
        <v>515.78</v>
      </c>
      <c r="F53" s="16">
        <v>4.0000000000000002E-4</v>
      </c>
      <c r="G53" s="16">
        <v>7.2349999999999998E-2</v>
      </c>
    </row>
    <row r="54" spans="1:7" x14ac:dyDescent="0.35">
      <c r="A54" s="13" t="s">
        <v>1102</v>
      </c>
      <c r="B54" s="32" t="s">
        <v>1103</v>
      </c>
      <c r="C54" s="32" t="s">
        <v>139</v>
      </c>
      <c r="D54" s="14">
        <v>500000</v>
      </c>
      <c r="E54" s="15">
        <v>513.80999999999995</v>
      </c>
      <c r="F54" s="16">
        <v>4.0000000000000002E-4</v>
      </c>
      <c r="G54" s="16">
        <v>7.2807999999999998E-2</v>
      </c>
    </row>
    <row r="55" spans="1:7" x14ac:dyDescent="0.35">
      <c r="A55" s="13" t="s">
        <v>1104</v>
      </c>
      <c r="B55" s="32" t="s">
        <v>1105</v>
      </c>
      <c r="C55" s="32" t="s">
        <v>136</v>
      </c>
      <c r="D55" s="14">
        <v>500000</v>
      </c>
      <c r="E55" s="15">
        <v>489.9</v>
      </c>
      <c r="F55" s="16">
        <v>4.0000000000000002E-4</v>
      </c>
      <c r="G55" s="16">
        <v>7.2599999999999998E-2</v>
      </c>
    </row>
    <row r="56" spans="1:7" x14ac:dyDescent="0.35">
      <c r="A56" s="13" t="s">
        <v>1106</v>
      </c>
      <c r="B56" s="32" t="s">
        <v>1107</v>
      </c>
      <c r="C56" s="32" t="s">
        <v>148</v>
      </c>
      <c r="D56" s="14">
        <v>500000</v>
      </c>
      <c r="E56" s="15">
        <v>487.41</v>
      </c>
      <c r="F56" s="16">
        <v>4.0000000000000002E-4</v>
      </c>
      <c r="G56" s="16">
        <v>7.3175000000000004E-2</v>
      </c>
    </row>
    <row r="57" spans="1:7" x14ac:dyDescent="0.35">
      <c r="A57" s="17" t="s">
        <v>193</v>
      </c>
      <c r="B57" s="33"/>
      <c r="C57" s="33"/>
      <c r="D57" s="18"/>
      <c r="E57" s="19">
        <v>1218950.83</v>
      </c>
      <c r="F57" s="20">
        <v>0.95209999999999995</v>
      </c>
      <c r="G57" s="21"/>
    </row>
    <row r="58" spans="1:7" x14ac:dyDescent="0.35">
      <c r="A58" s="13"/>
      <c r="B58" s="32"/>
      <c r="C58" s="32"/>
      <c r="D58" s="14"/>
      <c r="E58" s="15"/>
      <c r="F58" s="16"/>
      <c r="G58" s="16"/>
    </row>
    <row r="59" spans="1:7" x14ac:dyDescent="0.35">
      <c r="A59" s="17" t="s">
        <v>194</v>
      </c>
      <c r="B59" s="32"/>
      <c r="C59" s="32"/>
      <c r="D59" s="14"/>
      <c r="E59" s="15"/>
      <c r="F59" s="16"/>
      <c r="G59" s="16"/>
    </row>
    <row r="60" spans="1:7" x14ac:dyDescent="0.35">
      <c r="A60" s="17" t="s">
        <v>193</v>
      </c>
      <c r="B60" s="32"/>
      <c r="C60" s="32"/>
      <c r="D60" s="14"/>
      <c r="E60" s="22" t="s">
        <v>131</v>
      </c>
      <c r="F60" s="23" t="s">
        <v>131</v>
      </c>
      <c r="G60" s="16"/>
    </row>
    <row r="61" spans="1:7" x14ac:dyDescent="0.35">
      <c r="A61" s="13"/>
      <c r="B61" s="32"/>
      <c r="C61" s="32"/>
      <c r="D61" s="14"/>
      <c r="E61" s="15"/>
      <c r="F61" s="16"/>
      <c r="G61" s="16"/>
    </row>
    <row r="62" spans="1:7" x14ac:dyDescent="0.35">
      <c r="A62" s="17" t="s">
        <v>195</v>
      </c>
      <c r="B62" s="32"/>
      <c r="C62" s="32"/>
      <c r="D62" s="14"/>
      <c r="E62" s="15"/>
      <c r="F62" s="16"/>
      <c r="G62" s="16"/>
    </row>
    <row r="63" spans="1:7" x14ac:dyDescent="0.35">
      <c r="A63" s="17" t="s">
        <v>193</v>
      </c>
      <c r="B63" s="32"/>
      <c r="C63" s="32"/>
      <c r="D63" s="14"/>
      <c r="E63" s="22" t="s">
        <v>131</v>
      </c>
      <c r="F63" s="23" t="s">
        <v>131</v>
      </c>
      <c r="G63" s="16"/>
    </row>
    <row r="64" spans="1:7" x14ac:dyDescent="0.35">
      <c r="A64" s="13"/>
      <c r="B64" s="32"/>
      <c r="C64" s="32"/>
      <c r="D64" s="14"/>
      <c r="E64" s="15"/>
      <c r="F64" s="16"/>
      <c r="G64" s="16"/>
    </row>
    <row r="65" spans="1:7" x14ac:dyDescent="0.35">
      <c r="A65" s="24" t="s">
        <v>196</v>
      </c>
      <c r="B65" s="34"/>
      <c r="C65" s="34"/>
      <c r="D65" s="25"/>
      <c r="E65" s="19">
        <v>1218950.83</v>
      </c>
      <c r="F65" s="20">
        <v>0.95209999999999995</v>
      </c>
      <c r="G65" s="21"/>
    </row>
    <row r="66" spans="1:7" x14ac:dyDescent="0.35">
      <c r="A66" s="13"/>
      <c r="B66" s="32"/>
      <c r="C66" s="32"/>
      <c r="D66" s="14"/>
      <c r="E66" s="15"/>
      <c r="F66" s="16"/>
      <c r="G66" s="16"/>
    </row>
    <row r="67" spans="1:7" x14ac:dyDescent="0.35">
      <c r="A67" s="13"/>
      <c r="B67" s="32"/>
      <c r="C67" s="32"/>
      <c r="D67" s="14"/>
      <c r="E67" s="15"/>
      <c r="F67" s="16"/>
      <c r="G67" s="16"/>
    </row>
    <row r="68" spans="1:7" x14ac:dyDescent="0.35">
      <c r="A68" s="17" t="s">
        <v>205</v>
      </c>
      <c r="B68" s="32"/>
      <c r="C68" s="32"/>
      <c r="D68" s="14"/>
      <c r="E68" s="15"/>
      <c r="F68" s="16"/>
      <c r="G68" s="16"/>
    </row>
    <row r="69" spans="1:7" x14ac:dyDescent="0.35">
      <c r="A69" s="13" t="s">
        <v>206</v>
      </c>
      <c r="B69" s="32"/>
      <c r="C69" s="32"/>
      <c r="D69" s="14"/>
      <c r="E69" s="15">
        <v>14195.42</v>
      </c>
      <c r="F69" s="16">
        <v>1.11E-2</v>
      </c>
      <c r="G69" s="16">
        <v>6.6451999999999997E-2</v>
      </c>
    </row>
    <row r="70" spans="1:7" x14ac:dyDescent="0.35">
      <c r="A70" s="17" t="s">
        <v>193</v>
      </c>
      <c r="B70" s="33"/>
      <c r="C70" s="33"/>
      <c r="D70" s="18"/>
      <c r="E70" s="19">
        <v>14195.42</v>
      </c>
      <c r="F70" s="20">
        <v>1.11E-2</v>
      </c>
      <c r="G70" s="21"/>
    </row>
    <row r="71" spans="1:7" x14ac:dyDescent="0.35">
      <c r="A71" s="13"/>
      <c r="B71" s="32"/>
      <c r="C71" s="32"/>
      <c r="D71" s="14"/>
      <c r="E71" s="15"/>
      <c r="F71" s="16"/>
      <c r="G71" s="16"/>
    </row>
    <row r="72" spans="1:7" x14ac:dyDescent="0.35">
      <c r="A72" s="24" t="s">
        <v>196</v>
      </c>
      <c r="B72" s="34"/>
      <c r="C72" s="34"/>
      <c r="D72" s="25"/>
      <c r="E72" s="19">
        <v>14195.42</v>
      </c>
      <c r="F72" s="20">
        <v>1.11E-2</v>
      </c>
      <c r="G72" s="21"/>
    </row>
    <row r="73" spans="1:7" x14ac:dyDescent="0.35">
      <c r="A73" s="13" t="s">
        <v>207</v>
      </c>
      <c r="B73" s="32"/>
      <c r="C73" s="32"/>
      <c r="D73" s="14"/>
      <c r="E73" s="15">
        <v>47724.609572399997</v>
      </c>
      <c r="F73" s="16">
        <v>3.7277999999999999E-2</v>
      </c>
      <c r="G73" s="16"/>
    </row>
    <row r="74" spans="1:7" x14ac:dyDescent="0.35">
      <c r="A74" s="13" t="s">
        <v>208</v>
      </c>
      <c r="B74" s="32"/>
      <c r="C74" s="32"/>
      <c r="D74" s="14"/>
      <c r="E74" s="36">
        <v>-656.38957240000002</v>
      </c>
      <c r="F74" s="26">
        <v>-4.7800000000000002E-4</v>
      </c>
      <c r="G74" s="16">
        <v>6.6451999999999997E-2</v>
      </c>
    </row>
    <row r="75" spans="1:7" x14ac:dyDescent="0.35">
      <c r="A75" s="27" t="s">
        <v>209</v>
      </c>
      <c r="B75" s="35"/>
      <c r="C75" s="35"/>
      <c r="D75" s="28"/>
      <c r="E75" s="29">
        <v>1280214.47</v>
      </c>
      <c r="F75" s="30">
        <v>1</v>
      </c>
      <c r="G75" s="30"/>
    </row>
    <row r="77" spans="1:7" x14ac:dyDescent="0.35">
      <c r="A77" s="1" t="s">
        <v>211</v>
      </c>
    </row>
    <row r="80" spans="1:7" x14ac:dyDescent="0.35">
      <c r="A80" s="1" t="s">
        <v>212</v>
      </c>
    </row>
    <row r="81" spans="1:3" x14ac:dyDescent="0.35">
      <c r="A81" s="48" t="s">
        <v>213</v>
      </c>
      <c r="B81" s="3" t="s">
        <v>131</v>
      </c>
    </row>
    <row r="82" spans="1:3" x14ac:dyDescent="0.35">
      <c r="A82" t="s">
        <v>214</v>
      </c>
    </row>
    <row r="83" spans="1:3" x14ac:dyDescent="0.35">
      <c r="A83" t="s">
        <v>215</v>
      </c>
      <c r="B83" t="s">
        <v>216</v>
      </c>
      <c r="C83" t="s">
        <v>216</v>
      </c>
    </row>
    <row r="84" spans="1:3" x14ac:dyDescent="0.35">
      <c r="B84" s="49">
        <v>45625</v>
      </c>
      <c r="C84" s="49">
        <v>45657</v>
      </c>
    </row>
    <row r="85" spans="1:3" x14ac:dyDescent="0.35">
      <c r="A85" t="s">
        <v>217</v>
      </c>
      <c r="B85">
        <v>1280.3336999999999</v>
      </c>
      <c r="C85">
        <v>1288.0226</v>
      </c>
    </row>
    <row r="87" spans="1:3" x14ac:dyDescent="0.35">
      <c r="A87" t="s">
        <v>218</v>
      </c>
      <c r="B87" s="3" t="s">
        <v>131</v>
      </c>
    </row>
    <row r="88" spans="1:3" x14ac:dyDescent="0.35">
      <c r="A88" t="s">
        <v>219</v>
      </c>
      <c r="B88" s="3" t="s">
        <v>131</v>
      </c>
    </row>
    <row r="89" spans="1:3" ht="30" customHeight="1" x14ac:dyDescent="0.35">
      <c r="A89" s="48" t="s">
        <v>220</v>
      </c>
      <c r="B89" s="3" t="s">
        <v>131</v>
      </c>
    </row>
    <row r="90" spans="1:3" ht="30" customHeight="1" x14ac:dyDescent="0.35">
      <c r="A90" s="48" t="s">
        <v>221</v>
      </c>
      <c r="B90" s="3" t="s">
        <v>131</v>
      </c>
    </row>
    <row r="91" spans="1:3" x14ac:dyDescent="0.35">
      <c r="A91" t="s">
        <v>222</v>
      </c>
      <c r="B91" s="50">
        <f>+B106</f>
        <v>6.0623455836848414</v>
      </c>
    </row>
    <row r="92" spans="1:3" ht="45" customHeight="1" x14ac:dyDescent="0.35">
      <c r="A92" s="48" t="s">
        <v>223</v>
      </c>
      <c r="B92" s="3" t="s">
        <v>131</v>
      </c>
    </row>
    <row r="93" spans="1:3" x14ac:dyDescent="0.35">
      <c r="B93" s="3"/>
    </row>
    <row r="94" spans="1:3" ht="30" customHeight="1" x14ac:dyDescent="0.35">
      <c r="A94" s="48" t="s">
        <v>224</v>
      </c>
      <c r="B94" s="3" t="s">
        <v>131</v>
      </c>
    </row>
    <row r="95" spans="1:3" ht="30" customHeight="1" x14ac:dyDescent="0.35">
      <c r="A95" s="48" t="s">
        <v>225</v>
      </c>
      <c r="B95">
        <v>467081.03</v>
      </c>
    </row>
    <row r="96" spans="1:3" ht="30" customHeight="1" x14ac:dyDescent="0.35">
      <c r="A96" s="48" t="s">
        <v>226</v>
      </c>
      <c r="B96" s="3" t="s">
        <v>131</v>
      </c>
    </row>
    <row r="97" spans="1:4" ht="30" customHeight="1" x14ac:dyDescent="0.35">
      <c r="A97" s="48" t="s">
        <v>227</v>
      </c>
      <c r="B97" s="3" t="s">
        <v>131</v>
      </c>
    </row>
    <row r="99" spans="1:4" x14ac:dyDescent="0.35">
      <c r="A99" t="s">
        <v>228</v>
      </c>
    </row>
    <row r="100" spans="1:4" ht="30" customHeight="1" x14ac:dyDescent="0.35">
      <c r="A100" s="63" t="s">
        <v>229</v>
      </c>
      <c r="B100" s="64" t="s">
        <v>1108</v>
      </c>
    </row>
    <row r="101" spans="1:4" x14ac:dyDescent="0.35">
      <c r="A101" s="63" t="s">
        <v>231</v>
      </c>
      <c r="B101" s="63" t="s">
        <v>232</v>
      </c>
    </row>
    <row r="102" spans="1:4" x14ac:dyDescent="0.35">
      <c r="A102" s="63"/>
      <c r="B102" s="63"/>
    </row>
    <row r="103" spans="1:4" x14ac:dyDescent="0.35">
      <c r="A103" s="63" t="s">
        <v>233</v>
      </c>
      <c r="B103" s="65">
        <v>7.2875287932443227</v>
      </c>
    </row>
    <row r="104" spans="1:4" x14ac:dyDescent="0.35">
      <c r="A104" s="63"/>
      <c r="B104" s="63"/>
    </row>
    <row r="105" spans="1:4" x14ac:dyDescent="0.35">
      <c r="A105" s="63" t="s">
        <v>234</v>
      </c>
      <c r="B105" s="66">
        <v>4.9531000000000001</v>
      </c>
    </row>
    <row r="106" spans="1:4" x14ac:dyDescent="0.35">
      <c r="A106" s="63" t="s">
        <v>235</v>
      </c>
      <c r="B106" s="66">
        <v>6.0623455836848414</v>
      </c>
    </row>
    <row r="107" spans="1:4" x14ac:dyDescent="0.35">
      <c r="A107" s="63"/>
      <c r="B107" s="63"/>
    </row>
    <row r="108" spans="1:4" x14ac:dyDescent="0.35">
      <c r="A108" s="63" t="s">
        <v>236</v>
      </c>
      <c r="B108" s="67">
        <v>45657</v>
      </c>
    </row>
    <row r="110" spans="1:4" ht="70" customHeight="1" x14ac:dyDescent="0.35">
      <c r="A110" s="71" t="s">
        <v>237</v>
      </c>
      <c r="B110" s="71" t="s">
        <v>238</v>
      </c>
      <c r="C110" s="71" t="s">
        <v>5</v>
      </c>
      <c r="D110" s="71" t="s">
        <v>6</v>
      </c>
    </row>
    <row r="111" spans="1:4" ht="70" customHeight="1" x14ac:dyDescent="0.35">
      <c r="A111" s="71" t="s">
        <v>1108</v>
      </c>
      <c r="B111" s="71"/>
      <c r="C111" s="71" t="s">
        <v>37</v>
      </c>
      <c r="D111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97"/>
  <sheetViews>
    <sheetView showGridLines="0" workbookViewId="0">
      <pane ySplit="4" topLeftCell="A48" activePane="bottomLeft" state="frozen"/>
      <selection pane="bottomLeft" activeCell="B48" sqref="B48"/>
    </sheetView>
  </sheetViews>
  <sheetFormatPr defaultRowHeight="14.5" x14ac:dyDescent="0.35"/>
  <cols>
    <col min="1" max="1" width="50.54296875" customWidth="1"/>
    <col min="2" max="2" width="22" bestFit="1" customWidth="1"/>
    <col min="3" max="3" width="26.7265625" customWidth="1"/>
    <col min="4" max="4" width="22" customWidth="1"/>
    <col min="5" max="5" width="16.453125" customWidth="1"/>
    <col min="6" max="6" width="22" customWidth="1"/>
    <col min="7" max="7" width="6.1796875" style="2" bestFit="1" customWidth="1"/>
    <col min="12" max="12" width="70.26953125" bestFit="1" customWidth="1"/>
    <col min="13" max="13" width="10.81640625" bestFit="1" customWidth="1"/>
    <col min="14" max="14" width="10.54296875" bestFit="1" customWidth="1"/>
    <col min="15" max="15" width="12" bestFit="1" customWidth="1"/>
    <col min="16" max="16" width="12.54296875" customWidth="1"/>
  </cols>
  <sheetData>
    <row r="1" spans="1:8" ht="36.75" customHeight="1" x14ac:dyDescent="0.35">
      <c r="A1" s="74" t="s">
        <v>1109</v>
      </c>
      <c r="B1" s="75"/>
      <c r="C1" s="75"/>
      <c r="D1" s="75"/>
      <c r="E1" s="75"/>
      <c r="F1" s="75"/>
      <c r="G1" s="76"/>
      <c r="H1" s="47" t="str">
        <f>HYPERLINK("[EDEL_Portfolio Monthly Notes 31-Dec-2024.xlsx]Index!A1","Index")</f>
        <v>Index</v>
      </c>
    </row>
    <row r="2" spans="1:8" ht="19.5" customHeight="1" x14ac:dyDescent="0.35">
      <c r="A2" s="74" t="s">
        <v>1110</v>
      </c>
      <c r="B2" s="75"/>
      <c r="C2" s="75"/>
      <c r="D2" s="75"/>
      <c r="E2" s="75"/>
      <c r="F2" s="75"/>
      <c r="G2" s="76"/>
    </row>
    <row r="4" spans="1:8" ht="48" customHeight="1" x14ac:dyDescent="0.35">
      <c r="A4" s="4" t="s">
        <v>123</v>
      </c>
      <c r="B4" s="4" t="s">
        <v>124</v>
      </c>
      <c r="C4" s="4" t="s">
        <v>125</v>
      </c>
      <c r="D4" s="5" t="s">
        <v>126</v>
      </c>
      <c r="E4" s="6" t="s">
        <v>127</v>
      </c>
      <c r="F4" s="6" t="s">
        <v>128</v>
      </c>
      <c r="G4" s="7" t="s">
        <v>129</v>
      </c>
    </row>
    <row r="5" spans="1:8" x14ac:dyDescent="0.35">
      <c r="A5" s="8"/>
      <c r="B5" s="31"/>
      <c r="C5" s="31"/>
      <c r="D5" s="9"/>
      <c r="E5" s="10"/>
      <c r="F5" s="11"/>
      <c r="G5" s="12"/>
    </row>
    <row r="6" spans="1:8" x14ac:dyDescent="0.35">
      <c r="A6" s="13"/>
      <c r="B6" s="32"/>
      <c r="C6" s="32"/>
      <c r="D6" s="14"/>
      <c r="E6" s="15"/>
      <c r="F6" s="16"/>
      <c r="G6" s="16"/>
    </row>
    <row r="7" spans="1:8" x14ac:dyDescent="0.35">
      <c r="A7" s="17" t="s">
        <v>130</v>
      </c>
      <c r="B7" s="32"/>
      <c r="C7" s="32"/>
      <c r="D7" s="14"/>
      <c r="E7" s="15" t="s">
        <v>131</v>
      </c>
      <c r="F7" s="16" t="s">
        <v>131</v>
      </c>
      <c r="G7" s="16"/>
    </row>
    <row r="8" spans="1:8" x14ac:dyDescent="0.35">
      <c r="A8" s="13"/>
      <c r="B8" s="32"/>
      <c r="C8" s="32"/>
      <c r="D8" s="14"/>
      <c r="E8" s="15"/>
      <c r="F8" s="16"/>
      <c r="G8" s="16"/>
    </row>
    <row r="9" spans="1:8" x14ac:dyDescent="0.35">
      <c r="A9" s="17" t="s">
        <v>132</v>
      </c>
      <c r="B9" s="32"/>
      <c r="C9" s="32"/>
      <c r="D9" s="14"/>
      <c r="E9" s="15"/>
      <c r="F9" s="16"/>
      <c r="G9" s="16"/>
    </row>
    <row r="10" spans="1:8" x14ac:dyDescent="0.35">
      <c r="A10" s="17" t="s">
        <v>133</v>
      </c>
      <c r="B10" s="32"/>
      <c r="C10" s="32"/>
      <c r="D10" s="14"/>
      <c r="E10" s="15"/>
      <c r="F10" s="16"/>
      <c r="G10" s="16"/>
    </row>
    <row r="11" spans="1:8" x14ac:dyDescent="0.35">
      <c r="A11" s="13" t="s">
        <v>1111</v>
      </c>
      <c r="B11" s="32" t="s">
        <v>1112</v>
      </c>
      <c r="C11" s="32" t="s">
        <v>139</v>
      </c>
      <c r="D11" s="14">
        <v>154500000</v>
      </c>
      <c r="E11" s="15">
        <v>150858.9</v>
      </c>
      <c r="F11" s="16">
        <v>0.14099999999999999</v>
      </c>
      <c r="G11" s="16">
        <v>7.3447999999999999E-2</v>
      </c>
    </row>
    <row r="12" spans="1:8" x14ac:dyDescent="0.35">
      <c r="A12" s="13" t="s">
        <v>1113</v>
      </c>
      <c r="B12" s="32" t="s">
        <v>1114</v>
      </c>
      <c r="C12" s="32" t="s">
        <v>139</v>
      </c>
      <c r="D12" s="14">
        <v>126000000</v>
      </c>
      <c r="E12" s="15">
        <v>123295.41</v>
      </c>
      <c r="F12" s="16">
        <v>0.1152</v>
      </c>
      <c r="G12" s="16">
        <v>7.3150000000000007E-2</v>
      </c>
    </row>
    <row r="13" spans="1:8" x14ac:dyDescent="0.35">
      <c r="A13" s="13" t="s">
        <v>1115</v>
      </c>
      <c r="B13" s="32" t="s">
        <v>1116</v>
      </c>
      <c r="C13" s="32" t="s">
        <v>139</v>
      </c>
      <c r="D13" s="14">
        <v>92000000</v>
      </c>
      <c r="E13" s="15">
        <v>90134.7</v>
      </c>
      <c r="F13" s="16">
        <v>8.4199999999999997E-2</v>
      </c>
      <c r="G13" s="16">
        <v>7.1104000000000001E-2</v>
      </c>
    </row>
    <row r="14" spans="1:8" x14ac:dyDescent="0.35">
      <c r="A14" s="13" t="s">
        <v>1117</v>
      </c>
      <c r="B14" s="32" t="s">
        <v>1118</v>
      </c>
      <c r="C14" s="32" t="s">
        <v>136</v>
      </c>
      <c r="D14" s="14">
        <v>83700000</v>
      </c>
      <c r="E14" s="15">
        <v>84646.65</v>
      </c>
      <c r="F14" s="16">
        <v>7.9100000000000004E-2</v>
      </c>
      <c r="G14" s="16">
        <v>7.2800000000000004E-2</v>
      </c>
    </row>
    <row r="15" spans="1:8" x14ac:dyDescent="0.35">
      <c r="A15" s="13" t="s">
        <v>1119</v>
      </c>
      <c r="B15" s="32" t="s">
        <v>1120</v>
      </c>
      <c r="C15" s="32" t="s">
        <v>139</v>
      </c>
      <c r="D15" s="14">
        <v>82000000</v>
      </c>
      <c r="E15" s="15">
        <v>80627.399999999994</v>
      </c>
      <c r="F15" s="16">
        <v>7.5399999999999995E-2</v>
      </c>
      <c r="G15" s="16">
        <v>7.1775000000000005E-2</v>
      </c>
    </row>
    <row r="16" spans="1:8" x14ac:dyDescent="0.35">
      <c r="A16" s="13" t="s">
        <v>1121</v>
      </c>
      <c r="B16" s="32" t="s">
        <v>1122</v>
      </c>
      <c r="C16" s="32" t="s">
        <v>139</v>
      </c>
      <c r="D16" s="14">
        <v>75000000</v>
      </c>
      <c r="E16" s="15">
        <v>73386.45</v>
      </c>
      <c r="F16" s="16">
        <v>6.8599999999999994E-2</v>
      </c>
      <c r="G16" s="16">
        <v>7.2598999999999997E-2</v>
      </c>
    </row>
    <row r="17" spans="1:7" x14ac:dyDescent="0.35">
      <c r="A17" s="13" t="s">
        <v>1123</v>
      </c>
      <c r="B17" s="32" t="s">
        <v>1124</v>
      </c>
      <c r="C17" s="32" t="s">
        <v>139</v>
      </c>
      <c r="D17" s="14">
        <v>50500000</v>
      </c>
      <c r="E17" s="15">
        <v>52357.14</v>
      </c>
      <c r="F17" s="16">
        <v>4.8899999999999999E-2</v>
      </c>
      <c r="G17" s="16">
        <v>7.1175000000000002E-2</v>
      </c>
    </row>
    <row r="18" spans="1:7" x14ac:dyDescent="0.35">
      <c r="A18" s="13" t="s">
        <v>1125</v>
      </c>
      <c r="B18" s="32" t="s">
        <v>1126</v>
      </c>
      <c r="C18" s="32" t="s">
        <v>139</v>
      </c>
      <c r="D18" s="14">
        <v>50000000</v>
      </c>
      <c r="E18" s="15">
        <v>48590</v>
      </c>
      <c r="F18" s="16">
        <v>4.5400000000000003E-2</v>
      </c>
      <c r="G18" s="16">
        <v>7.3549000000000003E-2</v>
      </c>
    </row>
    <row r="19" spans="1:7" x14ac:dyDescent="0.35">
      <c r="A19" s="13" t="s">
        <v>1127</v>
      </c>
      <c r="B19" s="32" t="s">
        <v>1128</v>
      </c>
      <c r="C19" s="32" t="s">
        <v>139</v>
      </c>
      <c r="D19" s="14">
        <v>39500000</v>
      </c>
      <c r="E19" s="15">
        <v>40790.35</v>
      </c>
      <c r="F19" s="16">
        <v>3.8100000000000002E-2</v>
      </c>
      <c r="G19" s="16">
        <v>7.2098999999999996E-2</v>
      </c>
    </row>
    <row r="20" spans="1:7" x14ac:dyDescent="0.35">
      <c r="A20" s="13" t="s">
        <v>1129</v>
      </c>
      <c r="B20" s="32" t="s">
        <v>1130</v>
      </c>
      <c r="C20" s="32" t="s">
        <v>139</v>
      </c>
      <c r="D20" s="14">
        <v>38000000</v>
      </c>
      <c r="E20" s="15">
        <v>37094.54</v>
      </c>
      <c r="F20" s="16">
        <v>3.4700000000000002E-2</v>
      </c>
      <c r="G20" s="16">
        <v>7.2874999999999995E-2</v>
      </c>
    </row>
    <row r="21" spans="1:7" x14ac:dyDescent="0.35">
      <c r="A21" s="13" t="s">
        <v>1131</v>
      </c>
      <c r="B21" s="32" t="s">
        <v>1132</v>
      </c>
      <c r="C21" s="32" t="s">
        <v>139</v>
      </c>
      <c r="D21" s="14">
        <v>29000000</v>
      </c>
      <c r="E21" s="15">
        <v>28423.279999999999</v>
      </c>
      <c r="F21" s="16">
        <v>2.6599999999999999E-2</v>
      </c>
      <c r="G21" s="16">
        <v>7.3050000000000004E-2</v>
      </c>
    </row>
    <row r="22" spans="1:7" x14ac:dyDescent="0.35">
      <c r="A22" s="13" t="s">
        <v>1133</v>
      </c>
      <c r="B22" s="32" t="s">
        <v>1134</v>
      </c>
      <c r="C22" s="32" t="s">
        <v>136</v>
      </c>
      <c r="D22" s="14">
        <v>27500000</v>
      </c>
      <c r="E22" s="15">
        <v>27504.37</v>
      </c>
      <c r="F22" s="16">
        <v>2.5700000000000001E-2</v>
      </c>
      <c r="G22" s="16">
        <v>7.2002999999999998E-2</v>
      </c>
    </row>
    <row r="23" spans="1:7" x14ac:dyDescent="0.35">
      <c r="A23" s="13" t="s">
        <v>1135</v>
      </c>
      <c r="B23" s="32" t="s">
        <v>1136</v>
      </c>
      <c r="C23" s="32" t="s">
        <v>139</v>
      </c>
      <c r="D23" s="14">
        <v>25000000</v>
      </c>
      <c r="E23" s="15">
        <v>25676.43</v>
      </c>
      <c r="F23" s="16">
        <v>2.4E-2</v>
      </c>
      <c r="G23" s="16">
        <v>7.3150000000000007E-2</v>
      </c>
    </row>
    <row r="24" spans="1:7" x14ac:dyDescent="0.35">
      <c r="A24" s="13" t="s">
        <v>1137</v>
      </c>
      <c r="B24" s="32" t="s">
        <v>1138</v>
      </c>
      <c r="C24" s="32" t="s">
        <v>139</v>
      </c>
      <c r="D24" s="14">
        <v>19000000</v>
      </c>
      <c r="E24" s="15">
        <v>18597.22</v>
      </c>
      <c r="F24" s="16">
        <v>1.7399999999999999E-2</v>
      </c>
      <c r="G24" s="16">
        <v>7.3050000000000004E-2</v>
      </c>
    </row>
    <row r="25" spans="1:7" x14ac:dyDescent="0.35">
      <c r="A25" s="13" t="s">
        <v>1139</v>
      </c>
      <c r="B25" s="32" t="s">
        <v>1140</v>
      </c>
      <c r="C25" s="32" t="s">
        <v>139</v>
      </c>
      <c r="D25" s="14">
        <v>11000000</v>
      </c>
      <c r="E25" s="15">
        <v>10713.78</v>
      </c>
      <c r="F25" s="16">
        <v>0.01</v>
      </c>
      <c r="G25" s="16">
        <v>7.1836999999999998E-2</v>
      </c>
    </row>
    <row r="26" spans="1:7" x14ac:dyDescent="0.35">
      <c r="A26" s="13" t="s">
        <v>1141</v>
      </c>
      <c r="B26" s="32" t="s">
        <v>1142</v>
      </c>
      <c r="C26" s="32" t="s">
        <v>139</v>
      </c>
      <c r="D26" s="14">
        <v>10000000</v>
      </c>
      <c r="E26" s="15">
        <v>9985.5300000000007</v>
      </c>
      <c r="F26" s="16">
        <v>9.2999999999999992E-3</v>
      </c>
      <c r="G26" s="16">
        <v>7.3999999999999996E-2</v>
      </c>
    </row>
    <row r="27" spans="1:7" x14ac:dyDescent="0.35">
      <c r="A27" s="13" t="s">
        <v>1143</v>
      </c>
      <c r="B27" s="32" t="s">
        <v>1144</v>
      </c>
      <c r="C27" s="32" t="s">
        <v>139</v>
      </c>
      <c r="D27" s="14">
        <v>9000000</v>
      </c>
      <c r="E27" s="15">
        <v>9412.2099999999991</v>
      </c>
      <c r="F27" s="16">
        <v>8.8000000000000005E-3</v>
      </c>
      <c r="G27" s="16">
        <v>7.1800000000000003E-2</v>
      </c>
    </row>
    <row r="28" spans="1:7" x14ac:dyDescent="0.35">
      <c r="A28" s="13" t="s">
        <v>1145</v>
      </c>
      <c r="B28" s="32" t="s">
        <v>1146</v>
      </c>
      <c r="C28" s="32" t="s">
        <v>139</v>
      </c>
      <c r="D28" s="14">
        <v>7700000</v>
      </c>
      <c r="E28" s="15">
        <v>7830.95</v>
      </c>
      <c r="F28" s="16">
        <v>7.3000000000000001E-3</v>
      </c>
      <c r="G28" s="16">
        <v>7.2116E-2</v>
      </c>
    </row>
    <row r="29" spans="1:7" x14ac:dyDescent="0.35">
      <c r="A29" s="13" t="s">
        <v>1147</v>
      </c>
      <c r="B29" s="32" t="s">
        <v>1148</v>
      </c>
      <c r="C29" s="32" t="s">
        <v>139</v>
      </c>
      <c r="D29" s="14">
        <v>6000000</v>
      </c>
      <c r="E29" s="15">
        <v>6319.11</v>
      </c>
      <c r="F29" s="16">
        <v>5.8999999999999999E-3</v>
      </c>
      <c r="G29" s="16">
        <v>7.1800000000000003E-2</v>
      </c>
    </row>
    <row r="30" spans="1:7" x14ac:dyDescent="0.35">
      <c r="A30" s="13" t="s">
        <v>1149</v>
      </c>
      <c r="B30" s="32" t="s">
        <v>1150</v>
      </c>
      <c r="C30" s="32" t="s">
        <v>139</v>
      </c>
      <c r="D30" s="14">
        <v>6000000</v>
      </c>
      <c r="E30" s="15">
        <v>6268.09</v>
      </c>
      <c r="F30" s="16">
        <v>5.8999999999999999E-3</v>
      </c>
      <c r="G30" s="16">
        <v>7.2116E-2</v>
      </c>
    </row>
    <row r="31" spans="1:7" x14ac:dyDescent="0.35">
      <c r="A31" s="13" t="s">
        <v>1151</v>
      </c>
      <c r="B31" s="32" t="s">
        <v>1152</v>
      </c>
      <c r="C31" s="32" t="s">
        <v>139</v>
      </c>
      <c r="D31" s="14">
        <v>5500000</v>
      </c>
      <c r="E31" s="15">
        <v>5747.79</v>
      </c>
      <c r="F31" s="16">
        <v>5.4000000000000003E-3</v>
      </c>
      <c r="G31" s="16">
        <v>7.1836999999999998E-2</v>
      </c>
    </row>
    <row r="32" spans="1:7" x14ac:dyDescent="0.35">
      <c r="A32" s="13" t="s">
        <v>1153</v>
      </c>
      <c r="B32" s="32" t="s">
        <v>1154</v>
      </c>
      <c r="C32" s="32" t="s">
        <v>139</v>
      </c>
      <c r="D32" s="14">
        <v>4500000</v>
      </c>
      <c r="E32" s="15">
        <v>4708.92</v>
      </c>
      <c r="F32" s="16">
        <v>4.4000000000000003E-3</v>
      </c>
      <c r="G32" s="16">
        <v>7.1800000000000003E-2</v>
      </c>
    </row>
    <row r="33" spans="1:7" x14ac:dyDescent="0.35">
      <c r="A33" s="13" t="s">
        <v>1155</v>
      </c>
      <c r="B33" s="32" t="s">
        <v>1156</v>
      </c>
      <c r="C33" s="32" t="s">
        <v>139</v>
      </c>
      <c r="D33" s="14">
        <v>3500000</v>
      </c>
      <c r="E33" s="15">
        <v>3505.99</v>
      </c>
      <c r="F33" s="16">
        <v>3.3E-3</v>
      </c>
      <c r="G33" s="16">
        <v>7.3999999999999996E-2</v>
      </c>
    </row>
    <row r="34" spans="1:7" x14ac:dyDescent="0.35">
      <c r="A34" s="13" t="s">
        <v>1157</v>
      </c>
      <c r="B34" s="32" t="s">
        <v>1158</v>
      </c>
      <c r="C34" s="32" t="s">
        <v>136</v>
      </c>
      <c r="D34" s="14">
        <v>1500000</v>
      </c>
      <c r="E34" s="15">
        <v>1566.73</v>
      </c>
      <c r="F34" s="16">
        <v>1.5E-3</v>
      </c>
      <c r="G34" s="16">
        <v>7.2711999999999999E-2</v>
      </c>
    </row>
    <row r="35" spans="1:7" x14ac:dyDescent="0.35">
      <c r="A35" s="13" t="s">
        <v>1159</v>
      </c>
      <c r="B35" s="32" t="s">
        <v>1160</v>
      </c>
      <c r="C35" s="32" t="s">
        <v>136</v>
      </c>
      <c r="D35" s="14">
        <v>1000000</v>
      </c>
      <c r="E35" s="15">
        <v>1048</v>
      </c>
      <c r="F35" s="16">
        <v>1E-3</v>
      </c>
      <c r="G35" s="16">
        <v>7.2711999999999999E-2</v>
      </c>
    </row>
    <row r="36" spans="1:7" x14ac:dyDescent="0.35">
      <c r="A36" s="13" t="s">
        <v>1161</v>
      </c>
      <c r="B36" s="32" t="s">
        <v>1162</v>
      </c>
      <c r="C36" s="32" t="s">
        <v>139</v>
      </c>
      <c r="D36" s="14">
        <v>1000000</v>
      </c>
      <c r="E36" s="15">
        <v>1015.79</v>
      </c>
      <c r="F36" s="16">
        <v>8.9999999999999998E-4</v>
      </c>
      <c r="G36" s="16">
        <v>7.1837999999999999E-2</v>
      </c>
    </row>
    <row r="37" spans="1:7" x14ac:dyDescent="0.35">
      <c r="A37" s="13" t="s">
        <v>1163</v>
      </c>
      <c r="B37" s="32" t="s">
        <v>1164</v>
      </c>
      <c r="C37" s="32" t="s">
        <v>139</v>
      </c>
      <c r="D37" s="14">
        <v>1000000</v>
      </c>
      <c r="E37" s="15">
        <v>991.31</v>
      </c>
      <c r="F37" s="16">
        <v>8.9999999999999998E-4</v>
      </c>
      <c r="G37" s="16">
        <v>7.1800000000000003E-2</v>
      </c>
    </row>
    <row r="38" spans="1:7" x14ac:dyDescent="0.35">
      <c r="A38" s="13" t="s">
        <v>1165</v>
      </c>
      <c r="B38" s="32" t="s">
        <v>1166</v>
      </c>
      <c r="C38" s="32" t="s">
        <v>139</v>
      </c>
      <c r="D38" s="14">
        <v>500000</v>
      </c>
      <c r="E38" s="15">
        <v>504.33</v>
      </c>
      <c r="F38" s="16">
        <v>5.0000000000000001E-4</v>
      </c>
      <c r="G38" s="16">
        <v>7.2150000000000006E-2</v>
      </c>
    </row>
    <row r="39" spans="1:7" x14ac:dyDescent="0.35">
      <c r="A39" s="17" t="s">
        <v>193</v>
      </c>
      <c r="B39" s="33"/>
      <c r="C39" s="33"/>
      <c r="D39" s="18"/>
      <c r="E39" s="19">
        <v>951601.37</v>
      </c>
      <c r="F39" s="20">
        <v>0.88939999999999997</v>
      </c>
      <c r="G39" s="21"/>
    </row>
    <row r="40" spans="1:7" x14ac:dyDescent="0.35">
      <c r="A40" s="13"/>
      <c r="B40" s="32"/>
      <c r="C40" s="32"/>
      <c r="D40" s="14"/>
      <c r="E40" s="15"/>
      <c r="F40" s="16"/>
      <c r="G40" s="16"/>
    </row>
    <row r="41" spans="1:7" x14ac:dyDescent="0.35">
      <c r="A41" s="17" t="s">
        <v>278</v>
      </c>
      <c r="B41" s="32"/>
      <c r="C41" s="32"/>
      <c r="D41" s="14"/>
      <c r="E41" s="15"/>
      <c r="F41" s="16"/>
      <c r="G41" s="16"/>
    </row>
    <row r="42" spans="1:7" x14ac:dyDescent="0.35">
      <c r="A42" s="13" t="s">
        <v>1167</v>
      </c>
      <c r="B42" s="32" t="s">
        <v>1168</v>
      </c>
      <c r="C42" s="32" t="s">
        <v>281</v>
      </c>
      <c r="D42" s="14">
        <v>91500000</v>
      </c>
      <c r="E42" s="15">
        <v>90161.17</v>
      </c>
      <c r="F42" s="16">
        <v>8.43E-2</v>
      </c>
      <c r="G42" s="16">
        <v>6.9197999999999996E-2</v>
      </c>
    </row>
    <row r="43" spans="1:7" x14ac:dyDescent="0.35">
      <c r="A43" s="17" t="s">
        <v>193</v>
      </c>
      <c r="B43" s="33"/>
      <c r="C43" s="33"/>
      <c r="D43" s="18"/>
      <c r="E43" s="19">
        <v>90161.17</v>
      </c>
      <c r="F43" s="20">
        <v>8.43E-2</v>
      </c>
      <c r="G43" s="21"/>
    </row>
    <row r="44" spans="1:7" x14ac:dyDescent="0.35">
      <c r="A44" s="13"/>
      <c r="B44" s="32"/>
      <c r="C44" s="32"/>
      <c r="D44" s="14"/>
      <c r="E44" s="15"/>
      <c r="F44" s="16"/>
      <c r="G44" s="16"/>
    </row>
    <row r="45" spans="1:7" x14ac:dyDescent="0.35">
      <c r="A45" s="17" t="s">
        <v>194</v>
      </c>
      <c r="B45" s="32"/>
      <c r="C45" s="32"/>
      <c r="D45" s="14"/>
      <c r="E45" s="15"/>
      <c r="F45" s="16"/>
      <c r="G45" s="16"/>
    </row>
    <row r="46" spans="1:7" x14ac:dyDescent="0.35">
      <c r="A46" s="17" t="s">
        <v>193</v>
      </c>
      <c r="B46" s="32"/>
      <c r="C46" s="32"/>
      <c r="D46" s="14"/>
      <c r="E46" s="22" t="s">
        <v>131</v>
      </c>
      <c r="F46" s="23" t="s">
        <v>131</v>
      </c>
      <c r="G46" s="16"/>
    </row>
    <row r="47" spans="1:7" x14ac:dyDescent="0.35">
      <c r="A47" s="13"/>
      <c r="B47" s="32"/>
      <c r="C47" s="32"/>
      <c r="D47" s="14"/>
      <c r="E47" s="15"/>
      <c r="F47" s="16"/>
      <c r="G47" s="16"/>
    </row>
    <row r="48" spans="1:7" x14ac:dyDescent="0.35">
      <c r="A48" s="17" t="s">
        <v>195</v>
      </c>
      <c r="B48" s="32"/>
      <c r="C48" s="32"/>
      <c r="D48" s="14"/>
      <c r="E48" s="15"/>
      <c r="F48" s="16"/>
      <c r="G48" s="16"/>
    </row>
    <row r="49" spans="1:7" x14ac:dyDescent="0.35">
      <c r="A49" s="17" t="s">
        <v>193</v>
      </c>
      <c r="B49" s="32"/>
      <c r="C49" s="32"/>
      <c r="D49" s="14"/>
      <c r="E49" s="22" t="s">
        <v>131</v>
      </c>
      <c r="F49" s="23" t="s">
        <v>131</v>
      </c>
      <c r="G49" s="16"/>
    </row>
    <row r="50" spans="1:7" x14ac:dyDescent="0.35">
      <c r="A50" s="13"/>
      <c r="B50" s="32"/>
      <c r="C50" s="32"/>
      <c r="D50" s="14"/>
      <c r="E50" s="15"/>
      <c r="F50" s="16"/>
      <c r="G50" s="16"/>
    </row>
    <row r="51" spans="1:7" x14ac:dyDescent="0.35">
      <c r="A51" s="24" t="s">
        <v>196</v>
      </c>
      <c r="B51" s="34"/>
      <c r="C51" s="34"/>
      <c r="D51" s="25"/>
      <c r="E51" s="19">
        <v>1041762.54</v>
      </c>
      <c r="F51" s="20">
        <v>0.97370000000000001</v>
      </c>
      <c r="G51" s="21"/>
    </row>
    <row r="52" spans="1:7" x14ac:dyDescent="0.35">
      <c r="A52" s="13"/>
      <c r="B52" s="32"/>
      <c r="C52" s="32"/>
      <c r="D52" s="14"/>
      <c r="E52" s="15"/>
      <c r="F52" s="16"/>
      <c r="G52" s="16"/>
    </row>
    <row r="53" spans="1:7" x14ac:dyDescent="0.35">
      <c r="A53" s="13"/>
      <c r="B53" s="32"/>
      <c r="C53" s="32"/>
      <c r="D53" s="14"/>
      <c r="E53" s="15"/>
      <c r="F53" s="16"/>
      <c r="G53" s="16"/>
    </row>
    <row r="54" spans="1:7" x14ac:dyDescent="0.35">
      <c r="A54" s="17" t="s">
        <v>205</v>
      </c>
      <c r="B54" s="32"/>
      <c r="C54" s="32"/>
      <c r="D54" s="14"/>
      <c r="E54" s="15"/>
      <c r="F54" s="16"/>
      <c r="G54" s="16"/>
    </row>
    <row r="55" spans="1:7" x14ac:dyDescent="0.35">
      <c r="A55" s="13" t="s">
        <v>206</v>
      </c>
      <c r="B55" s="32"/>
      <c r="C55" s="32"/>
      <c r="D55" s="14"/>
      <c r="E55" s="15">
        <v>2652.52</v>
      </c>
      <c r="F55" s="16">
        <v>2.5000000000000001E-3</v>
      </c>
      <c r="G55" s="16">
        <v>6.6451999999999997E-2</v>
      </c>
    </row>
    <row r="56" spans="1:7" x14ac:dyDescent="0.35">
      <c r="A56" s="17" t="s">
        <v>193</v>
      </c>
      <c r="B56" s="33"/>
      <c r="C56" s="33"/>
      <c r="D56" s="18"/>
      <c r="E56" s="19">
        <v>2652.52</v>
      </c>
      <c r="F56" s="20">
        <v>2.5000000000000001E-3</v>
      </c>
      <c r="G56" s="21"/>
    </row>
    <row r="57" spans="1:7" x14ac:dyDescent="0.35">
      <c r="A57" s="13"/>
      <c r="B57" s="32"/>
      <c r="C57" s="32"/>
      <c r="D57" s="14"/>
      <c r="E57" s="15"/>
      <c r="F57" s="16"/>
      <c r="G57" s="16"/>
    </row>
    <row r="58" spans="1:7" x14ac:dyDescent="0.35">
      <c r="A58" s="24" t="s">
        <v>196</v>
      </c>
      <c r="B58" s="34"/>
      <c r="C58" s="34"/>
      <c r="D58" s="25"/>
      <c r="E58" s="19">
        <v>2652.52</v>
      </c>
      <c r="F58" s="20">
        <v>2.5000000000000001E-3</v>
      </c>
      <c r="G58" s="21"/>
    </row>
    <row r="59" spans="1:7" x14ac:dyDescent="0.35">
      <c r="A59" s="13" t="s">
        <v>207</v>
      </c>
      <c r="B59" s="32"/>
      <c r="C59" s="32"/>
      <c r="D59" s="14"/>
      <c r="E59" s="15">
        <v>25447.174918299999</v>
      </c>
      <c r="F59" s="16">
        <v>2.3785000000000001E-2</v>
      </c>
      <c r="G59" s="16"/>
    </row>
    <row r="60" spans="1:7" x14ac:dyDescent="0.35">
      <c r="A60" s="13" t="s">
        <v>208</v>
      </c>
      <c r="B60" s="32"/>
      <c r="C60" s="32"/>
      <c r="D60" s="14"/>
      <c r="E60" s="15">
        <v>13.9050817</v>
      </c>
      <c r="F60" s="16">
        <v>1.5E-5</v>
      </c>
      <c r="G60" s="16">
        <v>6.6450999999999996E-2</v>
      </c>
    </row>
    <row r="61" spans="1:7" x14ac:dyDescent="0.35">
      <c r="A61" s="27" t="s">
        <v>209</v>
      </c>
      <c r="B61" s="35"/>
      <c r="C61" s="35"/>
      <c r="D61" s="28"/>
      <c r="E61" s="29">
        <v>1069876.1399999999</v>
      </c>
      <c r="F61" s="30">
        <v>1</v>
      </c>
      <c r="G61" s="30"/>
    </row>
    <row r="63" spans="1:7" x14ac:dyDescent="0.35">
      <c r="A63" s="1" t="s">
        <v>211</v>
      </c>
    </row>
    <row r="66" spans="1:3" x14ac:dyDescent="0.35">
      <c r="A66" s="1" t="s">
        <v>212</v>
      </c>
    </row>
    <row r="67" spans="1:3" x14ac:dyDescent="0.35">
      <c r="A67" s="48" t="s">
        <v>213</v>
      </c>
      <c r="B67" s="3" t="s">
        <v>131</v>
      </c>
    </row>
    <row r="68" spans="1:3" x14ac:dyDescent="0.35">
      <c r="A68" t="s">
        <v>214</v>
      </c>
    </row>
    <row r="69" spans="1:3" x14ac:dyDescent="0.35">
      <c r="A69" t="s">
        <v>215</v>
      </c>
      <c r="B69" t="s">
        <v>216</v>
      </c>
      <c r="C69" t="s">
        <v>216</v>
      </c>
    </row>
    <row r="70" spans="1:3" x14ac:dyDescent="0.35">
      <c r="B70" s="49">
        <v>45625</v>
      </c>
      <c r="C70" s="49">
        <v>45657</v>
      </c>
    </row>
    <row r="71" spans="1:3" x14ac:dyDescent="0.35">
      <c r="A71" t="s">
        <v>217</v>
      </c>
      <c r="B71">
        <v>1205.9007999999999</v>
      </c>
      <c r="C71">
        <v>1213.2383</v>
      </c>
    </row>
    <row r="73" spans="1:3" x14ac:dyDescent="0.35">
      <c r="A73" t="s">
        <v>218</v>
      </c>
      <c r="B73" s="3" t="s">
        <v>131</v>
      </c>
    </row>
    <row r="74" spans="1:3" x14ac:dyDescent="0.35">
      <c r="A74" t="s">
        <v>219</v>
      </c>
      <c r="B74" s="3" t="s">
        <v>131</v>
      </c>
    </row>
    <row r="75" spans="1:3" ht="30" customHeight="1" x14ac:dyDescent="0.35">
      <c r="A75" s="48" t="s">
        <v>220</v>
      </c>
      <c r="B75" s="3" t="s">
        <v>131</v>
      </c>
    </row>
    <row r="76" spans="1:3" ht="30" customHeight="1" x14ac:dyDescent="0.35">
      <c r="A76" s="48" t="s">
        <v>221</v>
      </c>
      <c r="B76" s="3" t="s">
        <v>131</v>
      </c>
    </row>
    <row r="77" spans="1:3" x14ac:dyDescent="0.35">
      <c r="A77" t="s">
        <v>222</v>
      </c>
      <c r="B77" s="50">
        <f>+B92</f>
        <v>7.1435644062560399</v>
      </c>
    </row>
    <row r="78" spans="1:3" ht="45" customHeight="1" x14ac:dyDescent="0.35">
      <c r="A78" s="48" t="s">
        <v>223</v>
      </c>
      <c r="B78" s="3" t="s">
        <v>131</v>
      </c>
    </row>
    <row r="79" spans="1:3" x14ac:dyDescent="0.35">
      <c r="B79" s="3"/>
    </row>
    <row r="80" spans="1:3" ht="30" customHeight="1" x14ac:dyDescent="0.35">
      <c r="A80" s="48" t="s">
        <v>224</v>
      </c>
      <c r="B80" s="3" t="s">
        <v>131</v>
      </c>
    </row>
    <row r="81" spans="1:4" ht="30" customHeight="1" x14ac:dyDescent="0.35">
      <c r="A81" s="48" t="s">
        <v>225</v>
      </c>
      <c r="B81">
        <v>457484.33</v>
      </c>
    </row>
    <row r="82" spans="1:4" ht="30" customHeight="1" x14ac:dyDescent="0.35">
      <c r="A82" s="48" t="s">
        <v>226</v>
      </c>
      <c r="B82" s="3" t="s">
        <v>131</v>
      </c>
    </row>
    <row r="83" spans="1:4" ht="30" customHeight="1" x14ac:dyDescent="0.35">
      <c r="A83" s="48" t="s">
        <v>227</v>
      </c>
      <c r="B83" s="3" t="s">
        <v>131</v>
      </c>
    </row>
    <row r="85" spans="1:4" x14ac:dyDescent="0.35">
      <c r="A85" t="s">
        <v>228</v>
      </c>
    </row>
    <row r="86" spans="1:4" ht="30" customHeight="1" x14ac:dyDescent="0.35">
      <c r="A86" s="63" t="s">
        <v>229</v>
      </c>
      <c r="B86" s="64" t="s">
        <v>1169</v>
      </c>
    </row>
    <row r="87" spans="1:4" x14ac:dyDescent="0.35">
      <c r="A87" s="63" t="s">
        <v>231</v>
      </c>
      <c r="B87" s="63" t="s">
        <v>232</v>
      </c>
    </row>
    <row r="88" spans="1:4" x14ac:dyDescent="0.35">
      <c r="A88" s="63"/>
      <c r="B88" s="63"/>
    </row>
    <row r="89" spans="1:4" x14ac:dyDescent="0.35">
      <c r="A89" s="63" t="s">
        <v>233</v>
      </c>
      <c r="B89" s="65">
        <v>7.2270062343316237</v>
      </c>
    </row>
    <row r="90" spans="1:4" x14ac:dyDescent="0.35">
      <c r="A90" s="63"/>
      <c r="B90" s="63"/>
    </row>
    <row r="91" spans="1:4" x14ac:dyDescent="0.35">
      <c r="A91" s="63" t="s">
        <v>234</v>
      </c>
      <c r="B91" s="66">
        <v>5.6921999999999997</v>
      </c>
    </row>
    <row r="92" spans="1:4" x14ac:dyDescent="0.35">
      <c r="A92" s="63" t="s">
        <v>235</v>
      </c>
      <c r="B92" s="66">
        <v>7.1435644062560399</v>
      </c>
    </row>
    <row r="93" spans="1:4" x14ac:dyDescent="0.35">
      <c r="A93" s="63"/>
      <c r="B93" s="63"/>
    </row>
    <row r="94" spans="1:4" x14ac:dyDescent="0.35">
      <c r="A94" s="63" t="s">
        <v>236</v>
      </c>
      <c r="B94" s="67">
        <v>45657</v>
      </c>
    </row>
    <row r="96" spans="1:4" ht="70" customHeight="1" x14ac:dyDescent="0.35">
      <c r="A96" s="71" t="s">
        <v>237</v>
      </c>
      <c r="B96" s="71" t="s">
        <v>238</v>
      </c>
      <c r="C96" s="71" t="s">
        <v>5</v>
      </c>
      <c r="D96" s="71" t="s">
        <v>6</v>
      </c>
    </row>
    <row r="97" spans="1:4" ht="70" customHeight="1" x14ac:dyDescent="0.35">
      <c r="A97" s="71" t="s">
        <v>1169</v>
      </c>
      <c r="B97" s="71"/>
      <c r="C97" s="71" t="s">
        <v>39</v>
      </c>
      <c r="D97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60"/>
  <sheetViews>
    <sheetView showGridLines="0" workbookViewId="0">
      <pane ySplit="4" topLeftCell="A13" activePane="bottomLeft" state="frozen"/>
      <selection pane="bottomLeft" activeCell="E13" sqref="E13"/>
    </sheetView>
  </sheetViews>
  <sheetFormatPr defaultRowHeight="14.5" x14ac:dyDescent="0.35"/>
  <cols>
    <col min="1" max="1" width="50.54296875" customWidth="1"/>
    <col min="2" max="2" width="22" bestFit="1" customWidth="1"/>
    <col min="3" max="3" width="26.7265625" customWidth="1"/>
    <col min="4" max="4" width="22" customWidth="1"/>
    <col min="5" max="5" width="16.453125" customWidth="1"/>
    <col min="6" max="6" width="22" customWidth="1"/>
    <col min="7" max="7" width="6.1796875" style="2" bestFit="1" customWidth="1"/>
    <col min="12" max="12" width="70.26953125" bestFit="1" customWidth="1"/>
    <col min="13" max="13" width="10.81640625" bestFit="1" customWidth="1"/>
    <col min="14" max="14" width="10.54296875" bestFit="1" customWidth="1"/>
    <col min="15" max="15" width="12" bestFit="1" customWidth="1"/>
    <col min="16" max="16" width="12.54296875" customWidth="1"/>
  </cols>
  <sheetData>
    <row r="1" spans="1:8" ht="36.75" customHeight="1" x14ac:dyDescent="0.35">
      <c r="A1" s="74" t="s">
        <v>1170</v>
      </c>
      <c r="B1" s="75"/>
      <c r="C1" s="75"/>
      <c r="D1" s="75"/>
      <c r="E1" s="75"/>
      <c r="F1" s="75"/>
      <c r="G1" s="76"/>
      <c r="H1" s="47" t="str">
        <f>HYPERLINK("[EDEL_Portfolio Monthly Notes 31-Dec-2024.xlsx]Index!A1","Index")</f>
        <v>Index</v>
      </c>
    </row>
    <row r="2" spans="1:8" ht="19.5" customHeight="1" x14ac:dyDescent="0.35">
      <c r="A2" s="74" t="s">
        <v>1171</v>
      </c>
      <c r="B2" s="75"/>
      <c r="C2" s="75"/>
      <c r="D2" s="75"/>
      <c r="E2" s="75"/>
      <c r="F2" s="75"/>
      <c r="G2" s="76"/>
    </row>
    <row r="4" spans="1:8" ht="48" customHeight="1" x14ac:dyDescent="0.35">
      <c r="A4" s="4" t="s">
        <v>123</v>
      </c>
      <c r="B4" s="4" t="s">
        <v>124</v>
      </c>
      <c r="C4" s="4" t="s">
        <v>125</v>
      </c>
      <c r="D4" s="5" t="s">
        <v>126</v>
      </c>
      <c r="E4" s="6" t="s">
        <v>127</v>
      </c>
      <c r="F4" s="6" t="s">
        <v>128</v>
      </c>
      <c r="G4" s="7" t="s">
        <v>129</v>
      </c>
    </row>
    <row r="5" spans="1:8" x14ac:dyDescent="0.35">
      <c r="A5" s="8"/>
      <c r="B5" s="31"/>
      <c r="C5" s="31"/>
      <c r="D5" s="9"/>
      <c r="E5" s="10"/>
      <c r="F5" s="11"/>
      <c r="G5" s="12"/>
    </row>
    <row r="6" spans="1:8" x14ac:dyDescent="0.35">
      <c r="A6" s="13"/>
      <c r="B6" s="32"/>
      <c r="C6" s="32"/>
      <c r="D6" s="14"/>
      <c r="E6" s="15"/>
      <c r="F6" s="16"/>
      <c r="G6" s="16"/>
    </row>
    <row r="7" spans="1:8" x14ac:dyDescent="0.35">
      <c r="A7" s="13"/>
      <c r="B7" s="32"/>
      <c r="C7" s="32"/>
      <c r="D7" s="14"/>
      <c r="E7" s="15"/>
      <c r="F7" s="16"/>
      <c r="G7" s="16"/>
    </row>
    <row r="8" spans="1:8" x14ac:dyDescent="0.35">
      <c r="A8" s="17" t="s">
        <v>1172</v>
      </c>
      <c r="B8" s="32"/>
      <c r="C8" s="32"/>
      <c r="D8" s="14"/>
      <c r="E8" s="15"/>
      <c r="F8" s="16"/>
      <c r="G8" s="16"/>
    </row>
    <row r="9" spans="1:8" x14ac:dyDescent="0.35">
      <c r="A9" s="13" t="s">
        <v>1173</v>
      </c>
      <c r="B9" s="32" t="s">
        <v>1174</v>
      </c>
      <c r="C9" s="32"/>
      <c r="D9" s="14">
        <v>32884280</v>
      </c>
      <c r="E9" s="15">
        <v>415989.43</v>
      </c>
      <c r="F9" s="16">
        <v>0.99660000000000004</v>
      </c>
      <c r="G9" s="16"/>
    </row>
    <row r="10" spans="1:8" x14ac:dyDescent="0.35">
      <c r="A10" s="17" t="s">
        <v>193</v>
      </c>
      <c r="B10" s="33"/>
      <c r="C10" s="33"/>
      <c r="D10" s="18"/>
      <c r="E10" s="19">
        <v>415989.43</v>
      </c>
      <c r="F10" s="20">
        <v>0.99660000000000004</v>
      </c>
      <c r="G10" s="21"/>
    </row>
    <row r="11" spans="1:8" x14ac:dyDescent="0.35">
      <c r="A11" s="13"/>
      <c r="B11" s="32"/>
      <c r="C11" s="32"/>
      <c r="D11" s="14"/>
      <c r="E11" s="15"/>
      <c r="F11" s="16"/>
      <c r="G11" s="16"/>
    </row>
    <row r="12" spans="1:8" x14ac:dyDescent="0.35">
      <c r="A12" s="24" t="s">
        <v>196</v>
      </c>
      <c r="B12" s="34"/>
      <c r="C12" s="34"/>
      <c r="D12" s="25"/>
      <c r="E12" s="19">
        <v>415989.43</v>
      </c>
      <c r="F12" s="20">
        <v>0.99660000000000004</v>
      </c>
      <c r="G12" s="21"/>
    </row>
    <row r="13" spans="1:8" x14ac:dyDescent="0.35">
      <c r="A13" s="13"/>
      <c r="B13" s="32"/>
      <c r="C13" s="32"/>
      <c r="D13" s="14"/>
      <c r="E13" s="15"/>
      <c r="F13" s="16"/>
      <c r="G13" s="16"/>
    </row>
    <row r="14" spans="1:8" x14ac:dyDescent="0.35">
      <c r="A14" s="17" t="s">
        <v>205</v>
      </c>
      <c r="B14" s="32"/>
      <c r="C14" s="32"/>
      <c r="D14" s="14"/>
      <c r="E14" s="15"/>
      <c r="F14" s="16"/>
      <c r="G14" s="16"/>
    </row>
    <row r="15" spans="1:8" x14ac:dyDescent="0.35">
      <c r="A15" s="13" t="s">
        <v>206</v>
      </c>
      <c r="B15" s="32"/>
      <c r="C15" s="32"/>
      <c r="D15" s="14"/>
      <c r="E15" s="15">
        <v>1458.73</v>
      </c>
      <c r="F15" s="16">
        <v>3.5000000000000001E-3</v>
      </c>
      <c r="G15" s="16">
        <v>6.6451999999999997E-2</v>
      </c>
    </row>
    <row r="16" spans="1:8" x14ac:dyDescent="0.35">
      <c r="A16" s="17" t="s">
        <v>193</v>
      </c>
      <c r="B16" s="33"/>
      <c r="C16" s="33"/>
      <c r="D16" s="18"/>
      <c r="E16" s="19">
        <v>1458.73</v>
      </c>
      <c r="F16" s="20">
        <v>3.5000000000000001E-3</v>
      </c>
      <c r="G16" s="21"/>
    </row>
    <row r="17" spans="1:7" x14ac:dyDescent="0.35">
      <c r="A17" s="13"/>
      <c r="B17" s="32"/>
      <c r="C17" s="32"/>
      <c r="D17" s="14"/>
      <c r="E17" s="15"/>
      <c r="F17" s="16"/>
      <c r="G17" s="16"/>
    </row>
    <row r="18" spans="1:7" x14ac:dyDescent="0.35">
      <c r="A18" s="24" t="s">
        <v>196</v>
      </c>
      <c r="B18" s="34"/>
      <c r="C18" s="34"/>
      <c r="D18" s="25"/>
      <c r="E18" s="19">
        <v>1458.73</v>
      </c>
      <c r="F18" s="20">
        <v>3.5000000000000001E-3</v>
      </c>
      <c r="G18" s="21"/>
    </row>
    <row r="19" spans="1:7" x14ac:dyDescent="0.35">
      <c r="A19" s="13" t="s">
        <v>207</v>
      </c>
      <c r="B19" s="32"/>
      <c r="C19" s="32"/>
      <c r="D19" s="14"/>
      <c r="E19" s="15">
        <v>0.26557760000000002</v>
      </c>
      <c r="F19" s="16">
        <v>0</v>
      </c>
      <c r="G19" s="16"/>
    </row>
    <row r="20" spans="1:7" x14ac:dyDescent="0.35">
      <c r="A20" s="13" t="s">
        <v>208</v>
      </c>
      <c r="B20" s="32"/>
      <c r="C20" s="32"/>
      <c r="D20" s="14"/>
      <c r="E20" s="36">
        <v>-49.345577599999999</v>
      </c>
      <c r="F20" s="26">
        <v>-1E-4</v>
      </c>
      <c r="G20" s="16">
        <v>6.6451999999999997E-2</v>
      </c>
    </row>
    <row r="21" spans="1:7" x14ac:dyDescent="0.35">
      <c r="A21" s="27" t="s">
        <v>209</v>
      </c>
      <c r="B21" s="35"/>
      <c r="C21" s="35"/>
      <c r="D21" s="28"/>
      <c r="E21" s="29">
        <v>417399.08</v>
      </c>
      <c r="F21" s="30">
        <v>1</v>
      </c>
      <c r="G21" s="30"/>
    </row>
    <row r="26" spans="1:7" x14ac:dyDescent="0.35">
      <c r="A26" s="1" t="s">
        <v>212</v>
      </c>
    </row>
    <row r="27" spans="1:7" x14ac:dyDescent="0.35">
      <c r="A27" s="48" t="s">
        <v>213</v>
      </c>
      <c r="B27" s="3" t="s">
        <v>131</v>
      </c>
    </row>
    <row r="28" spans="1:7" x14ac:dyDescent="0.35">
      <c r="A28" t="s">
        <v>214</v>
      </c>
    </row>
    <row r="29" spans="1:7" x14ac:dyDescent="0.35">
      <c r="A29" t="s">
        <v>267</v>
      </c>
      <c r="B29" t="s">
        <v>216</v>
      </c>
      <c r="C29" t="s">
        <v>216</v>
      </c>
    </row>
    <row r="30" spans="1:7" x14ac:dyDescent="0.35">
      <c r="B30" s="49">
        <v>45625</v>
      </c>
      <c r="C30" s="49">
        <v>45657</v>
      </c>
    </row>
    <row r="31" spans="1:7" x14ac:dyDescent="0.35">
      <c r="A31" t="s">
        <v>515</v>
      </c>
      <c r="B31">
        <v>12.538500000000001</v>
      </c>
      <c r="C31">
        <v>12.6175</v>
      </c>
    </row>
    <row r="32" spans="1:7" x14ac:dyDescent="0.35">
      <c r="A32" t="s">
        <v>269</v>
      </c>
      <c r="B32">
        <v>12.538500000000001</v>
      </c>
      <c r="C32">
        <v>12.6175</v>
      </c>
    </row>
    <row r="33" spans="1:3" x14ac:dyDescent="0.35">
      <c r="A33" t="s">
        <v>516</v>
      </c>
      <c r="B33">
        <v>12.538500000000001</v>
      </c>
      <c r="C33">
        <v>12.6175</v>
      </c>
    </row>
    <row r="34" spans="1:3" x14ac:dyDescent="0.35">
      <c r="A34" t="s">
        <v>271</v>
      </c>
      <c r="B34">
        <v>12.538500000000001</v>
      </c>
      <c r="C34">
        <v>12.6175</v>
      </c>
    </row>
    <row r="36" spans="1:3" x14ac:dyDescent="0.35">
      <c r="A36" t="s">
        <v>218</v>
      </c>
      <c r="B36" s="3" t="s">
        <v>131</v>
      </c>
    </row>
    <row r="37" spans="1:3" x14ac:dyDescent="0.35">
      <c r="A37" t="s">
        <v>219</v>
      </c>
      <c r="B37" s="3" t="s">
        <v>131</v>
      </c>
    </row>
    <row r="38" spans="1:3" ht="30" customHeight="1" x14ac:dyDescent="0.35">
      <c r="A38" s="48" t="s">
        <v>220</v>
      </c>
      <c r="B38" s="3" t="s">
        <v>131</v>
      </c>
    </row>
    <row r="39" spans="1:3" ht="30" customHeight="1" x14ac:dyDescent="0.35">
      <c r="A39" s="48" t="s">
        <v>221</v>
      </c>
      <c r="B39" s="3" t="s">
        <v>131</v>
      </c>
    </row>
    <row r="40" spans="1:3" x14ac:dyDescent="0.35">
      <c r="A40" t="s">
        <v>222</v>
      </c>
      <c r="B40" s="50">
        <f>+B55</f>
        <v>0.22698910066479461</v>
      </c>
    </row>
    <row r="41" spans="1:3" ht="45" customHeight="1" x14ac:dyDescent="0.35">
      <c r="A41" s="48" t="s">
        <v>223</v>
      </c>
      <c r="B41" s="3" t="s">
        <v>131</v>
      </c>
    </row>
    <row r="42" spans="1:3" x14ac:dyDescent="0.35">
      <c r="B42" s="3"/>
    </row>
    <row r="43" spans="1:3" ht="30" customHeight="1" x14ac:dyDescent="0.35">
      <c r="A43" s="48" t="s">
        <v>224</v>
      </c>
      <c r="B43" s="3" t="s">
        <v>131</v>
      </c>
    </row>
    <row r="44" spans="1:3" ht="30" customHeight="1" x14ac:dyDescent="0.35">
      <c r="A44" s="48" t="s">
        <v>225</v>
      </c>
      <c r="B44" t="s">
        <v>131</v>
      </c>
    </row>
    <row r="45" spans="1:3" ht="30" customHeight="1" x14ac:dyDescent="0.35">
      <c r="A45" s="48" t="s">
        <v>226</v>
      </c>
      <c r="B45" s="3" t="s">
        <v>131</v>
      </c>
    </row>
    <row r="46" spans="1:3" ht="30" customHeight="1" x14ac:dyDescent="0.35">
      <c r="A46" s="48" t="s">
        <v>227</v>
      </c>
      <c r="B46" s="3" t="s">
        <v>131</v>
      </c>
    </row>
    <row r="48" spans="1:3" x14ac:dyDescent="0.35">
      <c r="A48" t="s">
        <v>228</v>
      </c>
    </row>
    <row r="49" spans="1:4" ht="30" customHeight="1" x14ac:dyDescent="0.35">
      <c r="A49" s="63" t="s">
        <v>229</v>
      </c>
      <c r="B49" s="64" t="s">
        <v>1175</v>
      </c>
    </row>
    <row r="50" spans="1:4" ht="45" customHeight="1" x14ac:dyDescent="0.35">
      <c r="A50" s="63" t="s">
        <v>231</v>
      </c>
      <c r="B50" s="64" t="s">
        <v>1176</v>
      </c>
    </row>
    <row r="51" spans="1:4" x14ac:dyDescent="0.35">
      <c r="A51" s="63"/>
      <c r="B51" s="63"/>
    </row>
    <row r="52" spans="1:4" x14ac:dyDescent="0.35">
      <c r="A52" s="63" t="s">
        <v>233</v>
      </c>
      <c r="B52" s="65">
        <v>7.4974283390547347</v>
      </c>
    </row>
    <row r="53" spans="1:4" x14ac:dyDescent="0.35">
      <c r="A53" s="63"/>
      <c r="B53" s="63"/>
    </row>
    <row r="54" spans="1:4" x14ac:dyDescent="0.35">
      <c r="A54" s="63" t="s">
        <v>234</v>
      </c>
      <c r="B54" s="66">
        <v>0.2271</v>
      </c>
    </row>
    <row r="55" spans="1:4" x14ac:dyDescent="0.35">
      <c r="A55" s="63" t="s">
        <v>235</v>
      </c>
      <c r="B55" s="66">
        <v>0.22698910066479461</v>
      </c>
    </row>
    <row r="56" spans="1:4" x14ac:dyDescent="0.35">
      <c r="A56" s="63"/>
      <c r="B56" s="63"/>
    </row>
    <row r="57" spans="1:4" x14ac:dyDescent="0.35">
      <c r="A57" s="63" t="s">
        <v>236</v>
      </c>
      <c r="B57" s="67">
        <v>45657</v>
      </c>
    </row>
    <row r="59" spans="1:4" ht="70" customHeight="1" x14ac:dyDescent="0.35">
      <c r="A59" s="71" t="s">
        <v>237</v>
      </c>
      <c r="B59" s="71" t="s">
        <v>238</v>
      </c>
      <c r="C59" s="71" t="s">
        <v>5</v>
      </c>
      <c r="D59" s="71" t="s">
        <v>6</v>
      </c>
    </row>
    <row r="60" spans="1:4" ht="70" customHeight="1" x14ac:dyDescent="0.35">
      <c r="A60" s="71" t="s">
        <v>1175</v>
      </c>
      <c r="B60" s="71"/>
      <c r="C60" s="71" t="s">
        <v>8</v>
      </c>
      <c r="D60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108"/>
  <sheetViews>
    <sheetView showGridLines="0" workbookViewId="0">
      <pane ySplit="4" topLeftCell="A92" activePane="bottomLeft" state="frozen"/>
      <selection pane="bottomLeft" sqref="A1:G1"/>
    </sheetView>
  </sheetViews>
  <sheetFormatPr defaultRowHeight="14.5" x14ac:dyDescent="0.35"/>
  <cols>
    <col min="1" max="1" width="50.54296875" customWidth="1"/>
    <col min="2" max="2" width="22" bestFit="1" customWidth="1"/>
    <col min="3" max="3" width="26.7265625" customWidth="1"/>
    <col min="4" max="4" width="22" customWidth="1"/>
    <col min="5" max="5" width="16.453125" customWidth="1"/>
    <col min="6" max="6" width="22" customWidth="1"/>
    <col min="7" max="7" width="6.1796875" style="2" bestFit="1" customWidth="1"/>
    <col min="12" max="12" width="70.26953125" bestFit="1" customWidth="1"/>
    <col min="13" max="13" width="10.81640625" bestFit="1" customWidth="1"/>
    <col min="14" max="14" width="10.54296875" bestFit="1" customWidth="1"/>
    <col min="15" max="15" width="12" bestFit="1" customWidth="1"/>
    <col min="16" max="16" width="12.54296875" customWidth="1"/>
  </cols>
  <sheetData>
    <row r="1" spans="1:8" ht="36.75" customHeight="1" x14ac:dyDescent="0.35">
      <c r="A1" s="74" t="s">
        <v>1177</v>
      </c>
      <c r="B1" s="75"/>
      <c r="C1" s="75"/>
      <c r="D1" s="75"/>
      <c r="E1" s="75"/>
      <c r="F1" s="75"/>
      <c r="G1" s="76"/>
      <c r="H1" s="47" t="str">
        <f>HYPERLINK("[EDEL_Portfolio Monthly Notes 31-Dec-2024.xlsx]Index!A1","Index")</f>
        <v>Index</v>
      </c>
    </row>
    <row r="2" spans="1:8" ht="19.5" customHeight="1" x14ac:dyDescent="0.35">
      <c r="A2" s="74" t="s">
        <v>1178</v>
      </c>
      <c r="B2" s="75"/>
      <c r="C2" s="75"/>
      <c r="D2" s="75"/>
      <c r="E2" s="75"/>
      <c r="F2" s="75"/>
      <c r="G2" s="76"/>
    </row>
    <row r="4" spans="1:8" ht="48" customHeight="1" x14ac:dyDescent="0.35">
      <c r="A4" s="4" t="s">
        <v>123</v>
      </c>
      <c r="B4" s="4" t="s">
        <v>124</v>
      </c>
      <c r="C4" s="4" t="s">
        <v>125</v>
      </c>
      <c r="D4" s="5" t="s">
        <v>126</v>
      </c>
      <c r="E4" s="6" t="s">
        <v>127</v>
      </c>
      <c r="F4" s="6" t="s">
        <v>128</v>
      </c>
      <c r="G4" s="7" t="s">
        <v>129</v>
      </c>
    </row>
    <row r="5" spans="1:8" x14ac:dyDescent="0.35">
      <c r="A5" s="8"/>
      <c r="B5" s="31"/>
      <c r="C5" s="31"/>
      <c r="D5" s="9"/>
      <c r="E5" s="10"/>
      <c r="F5" s="11"/>
      <c r="G5" s="12"/>
    </row>
    <row r="6" spans="1:8" x14ac:dyDescent="0.35">
      <c r="A6" s="17" t="s">
        <v>130</v>
      </c>
      <c r="B6" s="32"/>
      <c r="C6" s="32"/>
      <c r="D6" s="14"/>
      <c r="E6" s="15"/>
      <c r="F6" s="16"/>
      <c r="G6" s="16"/>
    </row>
    <row r="7" spans="1:8" x14ac:dyDescent="0.35">
      <c r="A7" s="17" t="s">
        <v>296</v>
      </c>
      <c r="B7" s="32"/>
      <c r="C7" s="32"/>
      <c r="D7" s="14"/>
      <c r="E7" s="15"/>
      <c r="F7" s="16"/>
      <c r="G7" s="16"/>
    </row>
    <row r="8" spans="1:8" x14ac:dyDescent="0.35">
      <c r="A8" s="13" t="s">
        <v>821</v>
      </c>
      <c r="B8" s="32" t="s">
        <v>822</v>
      </c>
      <c r="C8" s="32" t="s">
        <v>368</v>
      </c>
      <c r="D8" s="14">
        <v>25448</v>
      </c>
      <c r="E8" s="15">
        <v>8677.82</v>
      </c>
      <c r="F8" s="16">
        <v>4.5699999999999998E-2</v>
      </c>
      <c r="G8" s="16"/>
    </row>
    <row r="9" spans="1:8" x14ac:dyDescent="0.35">
      <c r="A9" s="13" t="s">
        <v>1179</v>
      </c>
      <c r="B9" s="32" t="s">
        <v>1180</v>
      </c>
      <c r="C9" s="32" t="s">
        <v>393</v>
      </c>
      <c r="D9" s="14">
        <v>996251</v>
      </c>
      <c r="E9" s="15">
        <v>7633.77</v>
      </c>
      <c r="F9" s="16">
        <v>4.02E-2</v>
      </c>
      <c r="G9" s="16"/>
    </row>
    <row r="10" spans="1:8" x14ac:dyDescent="0.35">
      <c r="A10" s="13" t="s">
        <v>366</v>
      </c>
      <c r="B10" s="32" t="s">
        <v>367</v>
      </c>
      <c r="C10" s="32" t="s">
        <v>368</v>
      </c>
      <c r="D10" s="14">
        <v>4073562</v>
      </c>
      <c r="E10" s="15">
        <v>6359.64</v>
      </c>
      <c r="F10" s="16">
        <v>3.3500000000000002E-2</v>
      </c>
      <c r="G10" s="16"/>
    </row>
    <row r="11" spans="1:8" x14ac:dyDescent="0.35">
      <c r="A11" s="13" t="s">
        <v>332</v>
      </c>
      <c r="B11" s="32" t="s">
        <v>333</v>
      </c>
      <c r="C11" s="32" t="s">
        <v>334</v>
      </c>
      <c r="D11" s="14">
        <v>117895</v>
      </c>
      <c r="E11" s="15">
        <v>6278.38</v>
      </c>
      <c r="F11" s="16">
        <v>3.3099999999999997E-2</v>
      </c>
      <c r="G11" s="16"/>
    </row>
    <row r="12" spans="1:8" x14ac:dyDescent="0.35">
      <c r="A12" s="13" t="s">
        <v>391</v>
      </c>
      <c r="B12" s="32" t="s">
        <v>392</v>
      </c>
      <c r="C12" s="32" t="s">
        <v>393</v>
      </c>
      <c r="D12" s="14">
        <v>333468</v>
      </c>
      <c r="E12" s="15">
        <v>5968.91</v>
      </c>
      <c r="F12" s="16">
        <v>3.1399999999999997E-2</v>
      </c>
      <c r="G12" s="16"/>
    </row>
    <row r="13" spans="1:8" x14ac:dyDescent="0.35">
      <c r="A13" s="13" t="s">
        <v>945</v>
      </c>
      <c r="B13" s="32" t="s">
        <v>946</v>
      </c>
      <c r="C13" s="32" t="s">
        <v>371</v>
      </c>
      <c r="D13" s="14">
        <v>822231</v>
      </c>
      <c r="E13" s="15">
        <v>5918.83</v>
      </c>
      <c r="F13" s="16">
        <v>3.1199999999999999E-2</v>
      </c>
      <c r="G13" s="16"/>
    </row>
    <row r="14" spans="1:8" x14ac:dyDescent="0.35">
      <c r="A14" s="13" t="s">
        <v>300</v>
      </c>
      <c r="B14" s="32" t="s">
        <v>301</v>
      </c>
      <c r="C14" s="32" t="s">
        <v>299</v>
      </c>
      <c r="D14" s="14">
        <v>448419</v>
      </c>
      <c r="E14" s="15">
        <v>5747.16</v>
      </c>
      <c r="F14" s="16">
        <v>3.0300000000000001E-2</v>
      </c>
      <c r="G14" s="16"/>
    </row>
    <row r="15" spans="1:8" x14ac:dyDescent="0.35">
      <c r="A15" s="13" t="s">
        <v>448</v>
      </c>
      <c r="B15" s="32" t="s">
        <v>449</v>
      </c>
      <c r="C15" s="32" t="s">
        <v>321</v>
      </c>
      <c r="D15" s="14">
        <v>215059</v>
      </c>
      <c r="E15" s="15">
        <v>5066.1400000000003</v>
      </c>
      <c r="F15" s="16">
        <v>2.6700000000000002E-2</v>
      </c>
      <c r="G15" s="16"/>
    </row>
    <row r="16" spans="1:8" x14ac:dyDescent="0.35">
      <c r="A16" s="13" t="s">
        <v>1181</v>
      </c>
      <c r="B16" s="32" t="s">
        <v>1182</v>
      </c>
      <c r="C16" s="32" t="s">
        <v>310</v>
      </c>
      <c r="D16" s="14">
        <v>53403</v>
      </c>
      <c r="E16" s="15">
        <v>4633.91</v>
      </c>
      <c r="F16" s="16">
        <v>2.4400000000000002E-2</v>
      </c>
      <c r="G16" s="16"/>
    </row>
    <row r="17" spans="1:7" x14ac:dyDescent="0.35">
      <c r="A17" s="13" t="s">
        <v>308</v>
      </c>
      <c r="B17" s="32" t="s">
        <v>309</v>
      </c>
      <c r="C17" s="32" t="s">
        <v>310</v>
      </c>
      <c r="D17" s="14">
        <v>64938</v>
      </c>
      <c r="E17" s="15">
        <v>4625.76</v>
      </c>
      <c r="F17" s="16">
        <v>2.4400000000000002E-2</v>
      </c>
      <c r="G17" s="16"/>
    </row>
    <row r="18" spans="1:7" x14ac:dyDescent="0.35">
      <c r="A18" s="13" t="s">
        <v>374</v>
      </c>
      <c r="B18" s="32" t="s">
        <v>375</v>
      </c>
      <c r="C18" s="32" t="s">
        <v>307</v>
      </c>
      <c r="D18" s="14">
        <v>234129</v>
      </c>
      <c r="E18" s="15">
        <v>4489.1899999999996</v>
      </c>
      <c r="F18" s="16">
        <v>2.3599999999999999E-2</v>
      </c>
      <c r="G18" s="16"/>
    </row>
    <row r="19" spans="1:7" x14ac:dyDescent="0.35">
      <c r="A19" s="13" t="s">
        <v>540</v>
      </c>
      <c r="B19" s="32" t="s">
        <v>541</v>
      </c>
      <c r="C19" s="32" t="s">
        <v>307</v>
      </c>
      <c r="D19" s="14">
        <v>34229</v>
      </c>
      <c r="E19" s="15">
        <v>4377.7</v>
      </c>
      <c r="F19" s="16">
        <v>2.3E-2</v>
      </c>
      <c r="G19" s="16"/>
    </row>
    <row r="20" spans="1:7" x14ac:dyDescent="0.35">
      <c r="A20" s="13" t="s">
        <v>805</v>
      </c>
      <c r="B20" s="32" t="s">
        <v>806</v>
      </c>
      <c r="C20" s="32" t="s">
        <v>321</v>
      </c>
      <c r="D20" s="14">
        <v>70646</v>
      </c>
      <c r="E20" s="15">
        <v>4308.5600000000004</v>
      </c>
      <c r="F20" s="16">
        <v>2.2700000000000001E-2</v>
      </c>
      <c r="G20" s="16"/>
    </row>
    <row r="21" spans="1:7" x14ac:dyDescent="0.35">
      <c r="A21" s="13" t="s">
        <v>1183</v>
      </c>
      <c r="B21" s="32" t="s">
        <v>1184</v>
      </c>
      <c r="C21" s="32" t="s">
        <v>310</v>
      </c>
      <c r="D21" s="14">
        <v>1546576</v>
      </c>
      <c r="E21" s="15">
        <v>4300.25</v>
      </c>
      <c r="F21" s="16">
        <v>2.2599999999999999E-2</v>
      </c>
      <c r="G21" s="16"/>
    </row>
    <row r="22" spans="1:7" x14ac:dyDescent="0.35">
      <c r="A22" s="13" t="s">
        <v>497</v>
      </c>
      <c r="B22" s="32" t="s">
        <v>498</v>
      </c>
      <c r="C22" s="32" t="s">
        <v>414</v>
      </c>
      <c r="D22" s="14">
        <v>128744</v>
      </c>
      <c r="E22" s="15">
        <v>4215.08</v>
      </c>
      <c r="F22" s="16">
        <v>2.2200000000000001E-2</v>
      </c>
      <c r="G22" s="16"/>
    </row>
    <row r="23" spans="1:7" x14ac:dyDescent="0.35">
      <c r="A23" s="13" t="s">
        <v>369</v>
      </c>
      <c r="B23" s="32" t="s">
        <v>370</v>
      </c>
      <c r="C23" s="32" t="s">
        <v>371</v>
      </c>
      <c r="D23" s="14">
        <v>372559</v>
      </c>
      <c r="E23" s="15">
        <v>4203.0200000000004</v>
      </c>
      <c r="F23" s="16">
        <v>2.2100000000000002E-2</v>
      </c>
      <c r="G23" s="16"/>
    </row>
    <row r="24" spans="1:7" x14ac:dyDescent="0.35">
      <c r="A24" s="13" t="s">
        <v>344</v>
      </c>
      <c r="B24" s="32" t="s">
        <v>345</v>
      </c>
      <c r="C24" s="32" t="s">
        <v>346</v>
      </c>
      <c r="D24" s="14">
        <v>197498</v>
      </c>
      <c r="E24" s="15">
        <v>4164.9399999999996</v>
      </c>
      <c r="F24" s="16">
        <v>2.1899999999999999E-2</v>
      </c>
      <c r="G24" s="16"/>
    </row>
    <row r="25" spans="1:7" x14ac:dyDescent="0.35">
      <c r="A25" s="13" t="s">
        <v>357</v>
      </c>
      <c r="B25" s="32" t="s">
        <v>358</v>
      </c>
      <c r="C25" s="32" t="s">
        <v>307</v>
      </c>
      <c r="D25" s="14">
        <v>62040</v>
      </c>
      <c r="E25" s="15">
        <v>4006.36</v>
      </c>
      <c r="F25" s="16">
        <v>2.1100000000000001E-2</v>
      </c>
      <c r="G25" s="16"/>
    </row>
    <row r="26" spans="1:7" x14ac:dyDescent="0.35">
      <c r="A26" s="13" t="s">
        <v>297</v>
      </c>
      <c r="B26" s="32" t="s">
        <v>298</v>
      </c>
      <c r="C26" s="32" t="s">
        <v>299</v>
      </c>
      <c r="D26" s="14">
        <v>223869</v>
      </c>
      <c r="E26" s="15">
        <v>3968.86</v>
      </c>
      <c r="F26" s="16">
        <v>2.0899999999999998E-2</v>
      </c>
      <c r="G26" s="16"/>
    </row>
    <row r="27" spans="1:7" x14ac:dyDescent="0.35">
      <c r="A27" s="13" t="s">
        <v>1185</v>
      </c>
      <c r="B27" s="32" t="s">
        <v>1186</v>
      </c>
      <c r="C27" s="32" t="s">
        <v>378</v>
      </c>
      <c r="D27" s="14">
        <v>890383</v>
      </c>
      <c r="E27" s="15">
        <v>3953.3</v>
      </c>
      <c r="F27" s="16">
        <v>2.0799999999999999E-2</v>
      </c>
      <c r="G27" s="16"/>
    </row>
    <row r="28" spans="1:7" x14ac:dyDescent="0.35">
      <c r="A28" s="13" t="s">
        <v>951</v>
      </c>
      <c r="B28" s="32" t="s">
        <v>952</v>
      </c>
      <c r="C28" s="32" t="s">
        <v>321</v>
      </c>
      <c r="D28" s="14">
        <v>241292</v>
      </c>
      <c r="E28" s="15">
        <v>3882.63</v>
      </c>
      <c r="F28" s="16">
        <v>2.0400000000000001E-2</v>
      </c>
      <c r="G28" s="16"/>
    </row>
    <row r="29" spans="1:7" x14ac:dyDescent="0.35">
      <c r="A29" s="13" t="s">
        <v>470</v>
      </c>
      <c r="B29" s="32" t="s">
        <v>471</v>
      </c>
      <c r="C29" s="32" t="s">
        <v>398</v>
      </c>
      <c r="D29" s="14">
        <v>58629</v>
      </c>
      <c r="E29" s="15">
        <v>3832.02</v>
      </c>
      <c r="F29" s="16">
        <v>2.0199999999999999E-2</v>
      </c>
      <c r="G29" s="16"/>
    </row>
    <row r="30" spans="1:7" x14ac:dyDescent="0.35">
      <c r="A30" s="13" t="s">
        <v>327</v>
      </c>
      <c r="B30" s="32" t="s">
        <v>328</v>
      </c>
      <c r="C30" s="32" t="s">
        <v>299</v>
      </c>
      <c r="D30" s="14">
        <v>353460</v>
      </c>
      <c r="E30" s="15">
        <v>3763.29</v>
      </c>
      <c r="F30" s="16">
        <v>1.9800000000000002E-2</v>
      </c>
      <c r="G30" s="16"/>
    </row>
    <row r="31" spans="1:7" x14ac:dyDescent="0.35">
      <c r="A31" s="13" t="s">
        <v>949</v>
      </c>
      <c r="B31" s="32" t="s">
        <v>950</v>
      </c>
      <c r="C31" s="32" t="s">
        <v>321</v>
      </c>
      <c r="D31" s="14">
        <v>65466</v>
      </c>
      <c r="E31" s="15">
        <v>3688.29</v>
      </c>
      <c r="F31" s="16">
        <v>1.9400000000000001E-2</v>
      </c>
      <c r="G31" s="16"/>
    </row>
    <row r="32" spans="1:7" x14ac:dyDescent="0.35">
      <c r="A32" s="13" t="s">
        <v>314</v>
      </c>
      <c r="B32" s="32" t="s">
        <v>315</v>
      </c>
      <c r="C32" s="32" t="s">
        <v>299</v>
      </c>
      <c r="D32" s="14">
        <v>460452</v>
      </c>
      <c r="E32" s="15">
        <v>3660.36</v>
      </c>
      <c r="F32" s="16">
        <v>1.9300000000000001E-2</v>
      </c>
      <c r="G32" s="16"/>
    </row>
    <row r="33" spans="1:7" x14ac:dyDescent="0.35">
      <c r="A33" s="13" t="s">
        <v>1187</v>
      </c>
      <c r="B33" s="32" t="s">
        <v>1188</v>
      </c>
      <c r="C33" s="32" t="s">
        <v>340</v>
      </c>
      <c r="D33" s="14">
        <v>186096</v>
      </c>
      <c r="E33" s="15">
        <v>2765.29</v>
      </c>
      <c r="F33" s="16">
        <v>1.46E-2</v>
      </c>
      <c r="G33" s="16"/>
    </row>
    <row r="34" spans="1:7" x14ac:dyDescent="0.35">
      <c r="A34" s="13" t="s">
        <v>505</v>
      </c>
      <c r="B34" s="32" t="s">
        <v>506</v>
      </c>
      <c r="C34" s="32" t="s">
        <v>349</v>
      </c>
      <c r="D34" s="14">
        <v>27871</v>
      </c>
      <c r="E34" s="15">
        <v>2452.2600000000002</v>
      </c>
      <c r="F34" s="16">
        <v>1.29E-2</v>
      </c>
      <c r="G34" s="16"/>
    </row>
    <row r="35" spans="1:7" x14ac:dyDescent="0.35">
      <c r="A35" s="13" t="s">
        <v>319</v>
      </c>
      <c r="B35" s="32" t="s">
        <v>320</v>
      </c>
      <c r="C35" s="32" t="s">
        <v>321</v>
      </c>
      <c r="D35" s="14">
        <v>122234</v>
      </c>
      <c r="E35" s="15">
        <v>2305.7600000000002</v>
      </c>
      <c r="F35" s="16">
        <v>1.21E-2</v>
      </c>
      <c r="G35" s="16"/>
    </row>
    <row r="36" spans="1:7" x14ac:dyDescent="0.35">
      <c r="A36" s="13" t="s">
        <v>1189</v>
      </c>
      <c r="B36" s="32" t="s">
        <v>1190</v>
      </c>
      <c r="C36" s="32" t="s">
        <v>912</v>
      </c>
      <c r="D36" s="14">
        <v>49804</v>
      </c>
      <c r="E36" s="15">
        <v>2268.1999999999998</v>
      </c>
      <c r="F36" s="16">
        <v>1.1900000000000001E-2</v>
      </c>
      <c r="G36" s="16"/>
    </row>
    <row r="37" spans="1:7" x14ac:dyDescent="0.35">
      <c r="A37" s="13" t="s">
        <v>1191</v>
      </c>
      <c r="B37" s="32" t="s">
        <v>1192</v>
      </c>
      <c r="C37" s="32" t="s">
        <v>398</v>
      </c>
      <c r="D37" s="14">
        <v>15682</v>
      </c>
      <c r="E37" s="15">
        <v>2260.12</v>
      </c>
      <c r="F37" s="16">
        <v>1.1900000000000001E-2</v>
      </c>
      <c r="G37" s="16"/>
    </row>
    <row r="38" spans="1:7" x14ac:dyDescent="0.35">
      <c r="A38" s="13" t="s">
        <v>1193</v>
      </c>
      <c r="B38" s="32" t="s">
        <v>1194</v>
      </c>
      <c r="C38" s="32" t="s">
        <v>304</v>
      </c>
      <c r="D38" s="14">
        <v>755349</v>
      </c>
      <c r="E38" s="15">
        <v>2209.02</v>
      </c>
      <c r="F38" s="16">
        <v>1.1599999999999999E-2</v>
      </c>
      <c r="G38" s="16"/>
    </row>
    <row r="39" spans="1:7" x14ac:dyDescent="0.35">
      <c r="A39" s="13" t="s">
        <v>534</v>
      </c>
      <c r="B39" s="32" t="s">
        <v>535</v>
      </c>
      <c r="C39" s="32" t="s">
        <v>477</v>
      </c>
      <c r="D39" s="14">
        <v>342808</v>
      </c>
      <c r="E39" s="15">
        <v>2188.83</v>
      </c>
      <c r="F39" s="16">
        <v>1.15E-2</v>
      </c>
      <c r="G39" s="16"/>
    </row>
    <row r="40" spans="1:7" x14ac:dyDescent="0.35">
      <c r="A40" s="13" t="s">
        <v>1195</v>
      </c>
      <c r="B40" s="32" t="s">
        <v>1196</v>
      </c>
      <c r="C40" s="32" t="s">
        <v>356</v>
      </c>
      <c r="D40" s="14">
        <v>139262</v>
      </c>
      <c r="E40" s="15">
        <v>2183.77</v>
      </c>
      <c r="F40" s="16">
        <v>1.15E-2</v>
      </c>
      <c r="G40" s="16"/>
    </row>
    <row r="41" spans="1:7" x14ac:dyDescent="0.35">
      <c r="A41" s="13" t="s">
        <v>1197</v>
      </c>
      <c r="B41" s="32" t="s">
        <v>1198</v>
      </c>
      <c r="C41" s="32" t="s">
        <v>1199</v>
      </c>
      <c r="D41" s="14">
        <v>487562</v>
      </c>
      <c r="E41" s="15">
        <v>2166.9699999999998</v>
      </c>
      <c r="F41" s="16">
        <v>1.14E-2</v>
      </c>
      <c r="G41" s="16"/>
    </row>
    <row r="42" spans="1:7" x14ac:dyDescent="0.35">
      <c r="A42" s="13" t="s">
        <v>1200</v>
      </c>
      <c r="B42" s="32" t="s">
        <v>1201</v>
      </c>
      <c r="C42" s="32" t="s">
        <v>393</v>
      </c>
      <c r="D42" s="14">
        <v>100152</v>
      </c>
      <c r="E42" s="15">
        <v>2142.4</v>
      </c>
      <c r="F42" s="16">
        <v>1.1299999999999999E-2</v>
      </c>
      <c r="G42" s="16"/>
    </row>
    <row r="43" spans="1:7" x14ac:dyDescent="0.35">
      <c r="A43" s="13" t="s">
        <v>466</v>
      </c>
      <c r="B43" s="32" t="s">
        <v>467</v>
      </c>
      <c r="C43" s="32" t="s">
        <v>398</v>
      </c>
      <c r="D43" s="14">
        <v>286577</v>
      </c>
      <c r="E43" s="15">
        <v>2086.2800000000002</v>
      </c>
      <c r="F43" s="16">
        <v>1.0999999999999999E-2</v>
      </c>
      <c r="G43" s="16"/>
    </row>
    <row r="44" spans="1:7" x14ac:dyDescent="0.35">
      <c r="A44" s="13" t="s">
        <v>372</v>
      </c>
      <c r="B44" s="32" t="s">
        <v>373</v>
      </c>
      <c r="C44" s="32" t="s">
        <v>307</v>
      </c>
      <c r="D44" s="14">
        <v>20966</v>
      </c>
      <c r="E44" s="15">
        <v>2025.93</v>
      </c>
      <c r="F44" s="16">
        <v>1.0699999999999999E-2</v>
      </c>
      <c r="G44" s="16"/>
    </row>
    <row r="45" spans="1:7" x14ac:dyDescent="0.35">
      <c r="A45" s="13" t="s">
        <v>396</v>
      </c>
      <c r="B45" s="32" t="s">
        <v>397</v>
      </c>
      <c r="C45" s="32" t="s">
        <v>398</v>
      </c>
      <c r="D45" s="14">
        <v>28754</v>
      </c>
      <c r="E45" s="15">
        <v>1987.55</v>
      </c>
      <c r="F45" s="16">
        <v>1.0500000000000001E-2</v>
      </c>
      <c r="G45" s="16"/>
    </row>
    <row r="46" spans="1:7" x14ac:dyDescent="0.35">
      <c r="A46" s="13" t="s">
        <v>1202</v>
      </c>
      <c r="B46" s="32" t="s">
        <v>1203</v>
      </c>
      <c r="C46" s="32" t="s">
        <v>321</v>
      </c>
      <c r="D46" s="14">
        <v>6600</v>
      </c>
      <c r="E46" s="15">
        <v>1962.91</v>
      </c>
      <c r="F46" s="16">
        <v>1.03E-2</v>
      </c>
      <c r="G46" s="16"/>
    </row>
    <row r="47" spans="1:7" x14ac:dyDescent="0.35">
      <c r="A47" s="13" t="s">
        <v>947</v>
      </c>
      <c r="B47" s="32" t="s">
        <v>948</v>
      </c>
      <c r="C47" s="32" t="s">
        <v>321</v>
      </c>
      <c r="D47" s="14">
        <v>145604</v>
      </c>
      <c r="E47" s="15">
        <v>1943.09</v>
      </c>
      <c r="F47" s="16">
        <v>1.0200000000000001E-2</v>
      </c>
      <c r="G47" s="16"/>
    </row>
    <row r="48" spans="1:7" x14ac:dyDescent="0.35">
      <c r="A48" s="13" t="s">
        <v>412</v>
      </c>
      <c r="B48" s="32" t="s">
        <v>413</v>
      </c>
      <c r="C48" s="32" t="s">
        <v>414</v>
      </c>
      <c r="D48" s="14">
        <v>43401</v>
      </c>
      <c r="E48" s="15">
        <v>1925.55</v>
      </c>
      <c r="F48" s="16">
        <v>1.01E-2</v>
      </c>
      <c r="G48" s="16"/>
    </row>
    <row r="49" spans="1:7" x14ac:dyDescent="0.35">
      <c r="A49" s="13" t="s">
        <v>547</v>
      </c>
      <c r="B49" s="32" t="s">
        <v>548</v>
      </c>
      <c r="C49" s="32" t="s">
        <v>334</v>
      </c>
      <c r="D49" s="14">
        <v>108970</v>
      </c>
      <c r="E49" s="15">
        <v>1916.4</v>
      </c>
      <c r="F49" s="16">
        <v>1.01E-2</v>
      </c>
      <c r="G49" s="16"/>
    </row>
    <row r="50" spans="1:7" x14ac:dyDescent="0.35">
      <c r="A50" s="13" t="s">
        <v>564</v>
      </c>
      <c r="B50" s="32" t="s">
        <v>565</v>
      </c>
      <c r="C50" s="32" t="s">
        <v>334</v>
      </c>
      <c r="D50" s="14">
        <v>200414</v>
      </c>
      <c r="E50" s="15">
        <v>1911.55</v>
      </c>
      <c r="F50" s="16">
        <v>1.01E-2</v>
      </c>
      <c r="G50" s="16"/>
    </row>
    <row r="51" spans="1:7" x14ac:dyDescent="0.35">
      <c r="A51" s="13" t="s">
        <v>1204</v>
      </c>
      <c r="B51" s="32" t="s">
        <v>1205</v>
      </c>
      <c r="C51" s="32" t="s">
        <v>356</v>
      </c>
      <c r="D51" s="14">
        <v>45668</v>
      </c>
      <c r="E51" s="15">
        <v>1892.34</v>
      </c>
      <c r="F51" s="16">
        <v>0.01</v>
      </c>
      <c r="G51" s="16"/>
    </row>
    <row r="52" spans="1:7" x14ac:dyDescent="0.35">
      <c r="A52" s="13" t="s">
        <v>475</v>
      </c>
      <c r="B52" s="32" t="s">
        <v>476</v>
      </c>
      <c r="C52" s="32" t="s">
        <v>477</v>
      </c>
      <c r="D52" s="14">
        <v>72601</v>
      </c>
      <c r="E52" s="15">
        <v>1891.91</v>
      </c>
      <c r="F52" s="16">
        <v>0.01</v>
      </c>
      <c r="G52" s="16"/>
    </row>
    <row r="53" spans="1:7" x14ac:dyDescent="0.35">
      <c r="A53" s="13" t="s">
        <v>1206</v>
      </c>
      <c r="B53" s="32" t="s">
        <v>1207</v>
      </c>
      <c r="C53" s="32" t="s">
        <v>421</v>
      </c>
      <c r="D53" s="14">
        <v>110917</v>
      </c>
      <c r="E53" s="15">
        <v>1878.93</v>
      </c>
      <c r="F53" s="16">
        <v>9.9000000000000008E-3</v>
      </c>
      <c r="G53" s="16"/>
    </row>
    <row r="54" spans="1:7" x14ac:dyDescent="0.35">
      <c r="A54" s="13" t="s">
        <v>1208</v>
      </c>
      <c r="B54" s="32" t="s">
        <v>1209</v>
      </c>
      <c r="C54" s="32" t="s">
        <v>398</v>
      </c>
      <c r="D54" s="14">
        <v>90365</v>
      </c>
      <c r="E54" s="15">
        <v>1875.89</v>
      </c>
      <c r="F54" s="16">
        <v>9.9000000000000008E-3</v>
      </c>
      <c r="G54" s="16"/>
    </row>
    <row r="55" spans="1:7" x14ac:dyDescent="0.35">
      <c r="A55" s="13" t="s">
        <v>955</v>
      </c>
      <c r="B55" s="32" t="s">
        <v>956</v>
      </c>
      <c r="C55" s="32" t="s">
        <v>321</v>
      </c>
      <c r="D55" s="14">
        <v>693058</v>
      </c>
      <c r="E55" s="15">
        <v>1845.27</v>
      </c>
      <c r="F55" s="16">
        <v>9.7000000000000003E-3</v>
      </c>
      <c r="G55" s="16"/>
    </row>
    <row r="56" spans="1:7" x14ac:dyDescent="0.35">
      <c r="A56" s="13" t="s">
        <v>1210</v>
      </c>
      <c r="B56" s="32" t="s">
        <v>1211</v>
      </c>
      <c r="C56" s="32" t="s">
        <v>398</v>
      </c>
      <c r="D56" s="14">
        <v>2913004</v>
      </c>
      <c r="E56" s="15">
        <v>1812.47</v>
      </c>
      <c r="F56" s="16">
        <v>9.4999999999999998E-3</v>
      </c>
      <c r="G56" s="16"/>
    </row>
    <row r="57" spans="1:7" x14ac:dyDescent="0.35">
      <c r="A57" s="13" t="s">
        <v>359</v>
      </c>
      <c r="B57" s="32" t="s">
        <v>360</v>
      </c>
      <c r="C57" s="32" t="s">
        <v>334</v>
      </c>
      <c r="D57" s="14">
        <v>28970</v>
      </c>
      <c r="E57" s="15">
        <v>1806.02</v>
      </c>
      <c r="F57" s="16">
        <v>9.4999999999999998E-3</v>
      </c>
      <c r="G57" s="16"/>
    </row>
    <row r="58" spans="1:7" x14ac:dyDescent="0.35">
      <c r="A58" s="13" t="s">
        <v>1212</v>
      </c>
      <c r="B58" s="32" t="s">
        <v>1213</v>
      </c>
      <c r="C58" s="32" t="s">
        <v>318</v>
      </c>
      <c r="D58" s="14">
        <v>527393</v>
      </c>
      <c r="E58" s="15">
        <v>1802.63</v>
      </c>
      <c r="F58" s="16">
        <v>9.4999999999999998E-3</v>
      </c>
      <c r="G58" s="16"/>
    </row>
    <row r="59" spans="1:7" x14ac:dyDescent="0.35">
      <c r="A59" s="13" t="s">
        <v>1214</v>
      </c>
      <c r="B59" s="32" t="s">
        <v>1215</v>
      </c>
      <c r="C59" s="32" t="s">
        <v>368</v>
      </c>
      <c r="D59" s="14">
        <v>50245</v>
      </c>
      <c r="E59" s="15">
        <v>1796.89</v>
      </c>
      <c r="F59" s="16">
        <v>9.4999999999999998E-3</v>
      </c>
      <c r="G59" s="16"/>
    </row>
    <row r="60" spans="1:7" x14ac:dyDescent="0.35">
      <c r="A60" s="13" t="s">
        <v>1216</v>
      </c>
      <c r="B60" s="32" t="s">
        <v>1217</v>
      </c>
      <c r="C60" s="32" t="s">
        <v>356</v>
      </c>
      <c r="D60" s="14">
        <v>762955</v>
      </c>
      <c r="E60" s="15">
        <v>1790.73</v>
      </c>
      <c r="F60" s="16">
        <v>9.4000000000000004E-3</v>
      </c>
      <c r="G60" s="16"/>
    </row>
    <row r="61" spans="1:7" x14ac:dyDescent="0.35">
      <c r="A61" s="13" t="s">
        <v>1218</v>
      </c>
      <c r="B61" s="32" t="s">
        <v>1219</v>
      </c>
      <c r="C61" s="32" t="s">
        <v>365</v>
      </c>
      <c r="D61" s="14">
        <v>110835</v>
      </c>
      <c r="E61" s="15">
        <v>1705.47</v>
      </c>
      <c r="F61" s="16">
        <v>8.9999999999999993E-3</v>
      </c>
      <c r="G61" s="16"/>
    </row>
    <row r="62" spans="1:7" x14ac:dyDescent="0.35">
      <c r="A62" s="13" t="s">
        <v>480</v>
      </c>
      <c r="B62" s="32" t="s">
        <v>481</v>
      </c>
      <c r="C62" s="32" t="s">
        <v>482</v>
      </c>
      <c r="D62" s="14">
        <v>44998</v>
      </c>
      <c r="E62" s="15">
        <v>1658.47</v>
      </c>
      <c r="F62" s="16">
        <v>8.6999999999999994E-3</v>
      </c>
      <c r="G62" s="16"/>
    </row>
    <row r="63" spans="1:7" x14ac:dyDescent="0.35">
      <c r="A63" s="13" t="s">
        <v>1220</v>
      </c>
      <c r="B63" s="32" t="s">
        <v>1221</v>
      </c>
      <c r="C63" s="32" t="s">
        <v>356</v>
      </c>
      <c r="D63" s="14">
        <v>15457</v>
      </c>
      <c r="E63" s="15">
        <v>1637.22</v>
      </c>
      <c r="F63" s="16">
        <v>8.6E-3</v>
      </c>
      <c r="G63" s="16"/>
    </row>
    <row r="64" spans="1:7" x14ac:dyDescent="0.35">
      <c r="A64" s="13" t="s">
        <v>1222</v>
      </c>
      <c r="B64" s="32" t="s">
        <v>1223</v>
      </c>
      <c r="C64" s="32" t="s">
        <v>356</v>
      </c>
      <c r="D64" s="14">
        <v>115978</v>
      </c>
      <c r="E64" s="15">
        <v>1622.36</v>
      </c>
      <c r="F64" s="16">
        <v>8.5000000000000006E-3</v>
      </c>
      <c r="G64" s="16"/>
    </row>
    <row r="65" spans="1:7" x14ac:dyDescent="0.35">
      <c r="A65" s="13" t="s">
        <v>1224</v>
      </c>
      <c r="B65" s="32" t="s">
        <v>1225</v>
      </c>
      <c r="C65" s="32" t="s">
        <v>398</v>
      </c>
      <c r="D65" s="14">
        <v>39639</v>
      </c>
      <c r="E65" s="15">
        <v>1601.32</v>
      </c>
      <c r="F65" s="16">
        <v>8.3999999999999995E-3</v>
      </c>
      <c r="G65" s="16"/>
    </row>
    <row r="66" spans="1:7" x14ac:dyDescent="0.35">
      <c r="A66" s="13" t="s">
        <v>507</v>
      </c>
      <c r="B66" s="32" t="s">
        <v>508</v>
      </c>
      <c r="C66" s="32" t="s">
        <v>509</v>
      </c>
      <c r="D66" s="14">
        <v>367310</v>
      </c>
      <c r="E66" s="15">
        <v>1582.19</v>
      </c>
      <c r="F66" s="16">
        <v>8.3000000000000001E-3</v>
      </c>
      <c r="G66" s="16"/>
    </row>
    <row r="67" spans="1:7" x14ac:dyDescent="0.35">
      <c r="A67" s="17" t="s">
        <v>193</v>
      </c>
      <c r="B67" s="33"/>
      <c r="C67" s="33"/>
      <c r="D67" s="18"/>
      <c r="E67" s="37">
        <v>188626.16</v>
      </c>
      <c r="F67" s="38">
        <v>0.99299999999999999</v>
      </c>
      <c r="G67" s="21"/>
    </row>
    <row r="68" spans="1:7" x14ac:dyDescent="0.35">
      <c r="A68" s="17" t="s">
        <v>514</v>
      </c>
      <c r="B68" s="32"/>
      <c r="C68" s="32"/>
      <c r="D68" s="14"/>
      <c r="E68" s="15"/>
      <c r="F68" s="16"/>
      <c r="G68" s="16"/>
    </row>
    <row r="69" spans="1:7" x14ac:dyDescent="0.35">
      <c r="A69" s="17" t="s">
        <v>193</v>
      </c>
      <c r="B69" s="32"/>
      <c r="C69" s="32"/>
      <c r="D69" s="14"/>
      <c r="E69" s="39" t="s">
        <v>131</v>
      </c>
      <c r="F69" s="40" t="s">
        <v>131</v>
      </c>
      <c r="G69" s="16"/>
    </row>
    <row r="70" spans="1:7" x14ac:dyDescent="0.35">
      <c r="A70" s="24" t="s">
        <v>196</v>
      </c>
      <c r="B70" s="34"/>
      <c r="C70" s="34"/>
      <c r="D70" s="25"/>
      <c r="E70" s="29">
        <v>188626.16</v>
      </c>
      <c r="F70" s="30">
        <v>0.99299999999999999</v>
      </c>
      <c r="G70" s="21"/>
    </row>
    <row r="71" spans="1:7" x14ac:dyDescent="0.35">
      <c r="A71" s="13"/>
      <c r="B71" s="32"/>
      <c r="C71" s="32"/>
      <c r="D71" s="14"/>
      <c r="E71" s="15"/>
      <c r="F71" s="16"/>
      <c r="G71" s="16"/>
    </row>
    <row r="72" spans="1:7" x14ac:dyDescent="0.35">
      <c r="A72" s="13"/>
      <c r="B72" s="32"/>
      <c r="C72" s="32"/>
      <c r="D72" s="14"/>
      <c r="E72" s="15"/>
      <c r="F72" s="16"/>
      <c r="G72" s="16"/>
    </row>
    <row r="73" spans="1:7" x14ac:dyDescent="0.35">
      <c r="A73" s="17" t="s">
        <v>205</v>
      </c>
      <c r="B73" s="32"/>
      <c r="C73" s="32"/>
      <c r="D73" s="14"/>
      <c r="E73" s="15"/>
      <c r="F73" s="16"/>
      <c r="G73" s="16"/>
    </row>
    <row r="74" spans="1:7" x14ac:dyDescent="0.35">
      <c r="A74" s="13" t="s">
        <v>206</v>
      </c>
      <c r="B74" s="32"/>
      <c r="C74" s="32"/>
      <c r="D74" s="14"/>
      <c r="E74" s="15">
        <v>2209.6</v>
      </c>
      <c r="F74" s="16">
        <v>1.1599999999999999E-2</v>
      </c>
      <c r="G74" s="16">
        <v>6.6451999999999997E-2</v>
      </c>
    </row>
    <row r="75" spans="1:7" x14ac:dyDescent="0.35">
      <c r="A75" s="17" t="s">
        <v>193</v>
      </c>
      <c r="B75" s="33"/>
      <c r="C75" s="33"/>
      <c r="D75" s="18"/>
      <c r="E75" s="37">
        <v>2209.6</v>
      </c>
      <c r="F75" s="38">
        <v>1.1599999999999999E-2</v>
      </c>
      <c r="G75" s="21"/>
    </row>
    <row r="76" spans="1:7" x14ac:dyDescent="0.35">
      <c r="A76" s="13"/>
      <c r="B76" s="32"/>
      <c r="C76" s="32"/>
      <c r="D76" s="14"/>
      <c r="E76" s="15"/>
      <c r="F76" s="16"/>
      <c r="G76" s="16"/>
    </row>
    <row r="77" spans="1:7" x14ac:dyDescent="0.35">
      <c r="A77" s="24" t="s">
        <v>196</v>
      </c>
      <c r="B77" s="34"/>
      <c r="C77" s="34"/>
      <c r="D77" s="25"/>
      <c r="E77" s="19">
        <v>2209.6</v>
      </c>
      <c r="F77" s="20">
        <v>1.1599999999999999E-2</v>
      </c>
      <c r="G77" s="21"/>
    </row>
    <row r="78" spans="1:7" x14ac:dyDescent="0.35">
      <c r="A78" s="13" t="s">
        <v>207</v>
      </c>
      <c r="B78" s="32"/>
      <c r="C78" s="32"/>
      <c r="D78" s="14"/>
      <c r="E78" s="15">
        <v>0.40228000000000003</v>
      </c>
      <c r="F78" s="16">
        <v>1.9999999999999999E-6</v>
      </c>
      <c r="G78" s="16"/>
    </row>
    <row r="79" spans="1:7" x14ac:dyDescent="0.35">
      <c r="A79" s="13" t="s">
        <v>208</v>
      </c>
      <c r="B79" s="32"/>
      <c r="C79" s="32"/>
      <c r="D79" s="14"/>
      <c r="E79" s="36">
        <v>-871.66228000000001</v>
      </c>
      <c r="F79" s="26">
        <v>-4.6020000000000002E-3</v>
      </c>
      <c r="G79" s="16">
        <v>6.6450999999999996E-2</v>
      </c>
    </row>
    <row r="80" spans="1:7" x14ac:dyDescent="0.35">
      <c r="A80" s="27" t="s">
        <v>209</v>
      </c>
      <c r="B80" s="35"/>
      <c r="C80" s="35"/>
      <c r="D80" s="28"/>
      <c r="E80" s="29">
        <v>189964.5</v>
      </c>
      <c r="F80" s="30">
        <v>1</v>
      </c>
      <c r="G80" s="30"/>
    </row>
    <row r="85" spans="1:3" x14ac:dyDescent="0.35">
      <c r="A85" s="1" t="s">
        <v>212</v>
      </c>
    </row>
    <row r="86" spans="1:3" x14ac:dyDescent="0.35">
      <c r="A86" s="48" t="s">
        <v>213</v>
      </c>
      <c r="B86" s="3" t="s">
        <v>131</v>
      </c>
    </row>
    <row r="87" spans="1:3" x14ac:dyDescent="0.35">
      <c r="A87" t="s">
        <v>214</v>
      </c>
    </row>
    <row r="88" spans="1:3" x14ac:dyDescent="0.35">
      <c r="A88" t="s">
        <v>267</v>
      </c>
      <c r="B88" t="s">
        <v>216</v>
      </c>
      <c r="C88" t="s">
        <v>216</v>
      </c>
    </row>
    <row r="89" spans="1:3" x14ac:dyDescent="0.35">
      <c r="B89" s="49">
        <v>45625</v>
      </c>
      <c r="C89" s="49">
        <v>45657</v>
      </c>
    </row>
    <row r="90" spans="1:3" x14ac:dyDescent="0.35">
      <c r="A90" t="s">
        <v>268</v>
      </c>
      <c r="B90">
        <v>9.3046000000000006</v>
      </c>
      <c r="C90">
        <v>9.4686000000000003</v>
      </c>
    </row>
    <row r="91" spans="1:3" x14ac:dyDescent="0.35">
      <c r="A91" t="s">
        <v>269</v>
      </c>
      <c r="B91">
        <v>9.3046000000000006</v>
      </c>
      <c r="C91">
        <v>9.4686000000000003</v>
      </c>
    </row>
    <row r="92" spans="1:3" x14ac:dyDescent="0.35">
      <c r="A92" t="s">
        <v>270</v>
      </c>
      <c r="B92">
        <v>9.2502999999999993</v>
      </c>
      <c r="C92">
        <v>9.3996999999999993</v>
      </c>
    </row>
    <row r="93" spans="1:3" x14ac:dyDescent="0.35">
      <c r="A93" t="s">
        <v>271</v>
      </c>
      <c r="B93">
        <v>9.2502999999999993</v>
      </c>
      <c r="C93">
        <v>9.3996999999999993</v>
      </c>
    </row>
    <row r="95" spans="1:3" x14ac:dyDescent="0.35">
      <c r="A95" t="s">
        <v>218</v>
      </c>
      <c r="B95" s="3" t="s">
        <v>131</v>
      </c>
    </row>
    <row r="96" spans="1:3" x14ac:dyDescent="0.35">
      <c r="A96" t="s">
        <v>219</v>
      </c>
      <c r="B96" s="3" t="s">
        <v>131</v>
      </c>
    </row>
    <row r="97" spans="1:4" ht="30" customHeight="1" x14ac:dyDescent="0.35">
      <c r="A97" s="48" t="s">
        <v>220</v>
      </c>
      <c r="B97" s="3" t="s">
        <v>131</v>
      </c>
    </row>
    <row r="98" spans="1:4" ht="30" customHeight="1" x14ac:dyDescent="0.35">
      <c r="A98" s="48" t="s">
        <v>221</v>
      </c>
      <c r="B98" s="3" t="s">
        <v>131</v>
      </c>
    </row>
    <row r="99" spans="1:4" x14ac:dyDescent="0.35">
      <c r="A99" t="s">
        <v>517</v>
      </c>
      <c r="B99" s="50">
        <v>0.87219999999999998</v>
      </c>
    </row>
    <row r="100" spans="1:4" ht="45" customHeight="1" x14ac:dyDescent="0.35">
      <c r="A100" s="48" t="s">
        <v>223</v>
      </c>
      <c r="B100" s="3" t="s">
        <v>131</v>
      </c>
    </row>
    <row r="101" spans="1:4" x14ac:dyDescent="0.35">
      <c r="B101" s="3"/>
    </row>
    <row r="102" spans="1:4" ht="30" customHeight="1" x14ac:dyDescent="0.35">
      <c r="A102" s="48" t="s">
        <v>224</v>
      </c>
      <c r="B102" s="3" t="s">
        <v>131</v>
      </c>
    </row>
    <row r="103" spans="1:4" ht="30" customHeight="1" x14ac:dyDescent="0.35">
      <c r="A103" s="48" t="s">
        <v>225</v>
      </c>
      <c r="B103" t="s">
        <v>131</v>
      </c>
    </row>
    <row r="104" spans="1:4" ht="30" customHeight="1" x14ac:dyDescent="0.35">
      <c r="A104" s="48" t="s">
        <v>226</v>
      </c>
      <c r="B104" s="3" t="s">
        <v>131</v>
      </c>
    </row>
    <row r="105" spans="1:4" ht="30" customHeight="1" x14ac:dyDescent="0.35">
      <c r="A105" s="48" t="s">
        <v>227</v>
      </c>
      <c r="B105" s="3" t="s">
        <v>131</v>
      </c>
    </row>
    <row r="107" spans="1:4" ht="70" customHeight="1" x14ac:dyDescent="0.35">
      <c r="A107" s="71" t="s">
        <v>237</v>
      </c>
      <c r="B107" s="71" t="s">
        <v>238</v>
      </c>
      <c r="C107" s="71" t="s">
        <v>5</v>
      </c>
      <c r="D107" s="71" t="s">
        <v>6</v>
      </c>
    </row>
    <row r="108" spans="1:4" ht="70" customHeight="1" x14ac:dyDescent="0.35">
      <c r="A108" s="71" t="s">
        <v>1226</v>
      </c>
      <c r="B108" s="71"/>
      <c r="C108" s="71" t="s">
        <v>15</v>
      </c>
      <c r="D108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4"/>
  <sheetViews>
    <sheetView showGridLines="0" workbookViewId="0">
      <pane ySplit="4" topLeftCell="A59" activePane="bottomLeft" state="frozen"/>
      <selection pane="bottomLeft" activeCell="E59" sqref="E59"/>
    </sheetView>
  </sheetViews>
  <sheetFormatPr defaultRowHeight="14.5" x14ac:dyDescent="0.35"/>
  <cols>
    <col min="1" max="1" width="50.54296875" customWidth="1"/>
    <col min="2" max="2" width="22" bestFit="1" customWidth="1"/>
    <col min="3" max="3" width="26.7265625" customWidth="1"/>
    <col min="4" max="4" width="22" customWidth="1"/>
    <col min="5" max="5" width="16.453125" customWidth="1"/>
    <col min="6" max="6" width="22" customWidth="1"/>
    <col min="7" max="7" width="6.1796875" style="2" bestFit="1" customWidth="1"/>
    <col min="12" max="12" width="70.26953125" bestFit="1" customWidth="1"/>
    <col min="13" max="13" width="10.81640625" bestFit="1" customWidth="1"/>
    <col min="14" max="14" width="10.54296875" bestFit="1" customWidth="1"/>
    <col min="15" max="15" width="12" bestFit="1" customWidth="1"/>
    <col min="16" max="16" width="12.54296875" customWidth="1"/>
  </cols>
  <sheetData>
    <row r="1" spans="1:8" ht="36.75" customHeight="1" x14ac:dyDescent="0.35">
      <c r="A1" s="74" t="s">
        <v>121</v>
      </c>
      <c r="B1" s="75"/>
      <c r="C1" s="75"/>
      <c r="D1" s="75"/>
      <c r="E1" s="75"/>
      <c r="F1" s="75"/>
      <c r="G1" s="76"/>
      <c r="H1" s="47" t="str">
        <f>HYPERLINK("[EDEL_Portfolio Monthly Notes 31-Dec-2024.xlsx]Index!A1","Index")</f>
        <v>Index</v>
      </c>
    </row>
    <row r="2" spans="1:8" ht="19.5" customHeight="1" x14ac:dyDescent="0.35">
      <c r="A2" s="74" t="s">
        <v>122</v>
      </c>
      <c r="B2" s="75"/>
      <c r="C2" s="75"/>
      <c r="D2" s="75"/>
      <c r="E2" s="75"/>
      <c r="F2" s="75"/>
      <c r="G2" s="76"/>
    </row>
    <row r="4" spans="1:8" ht="48" customHeight="1" x14ac:dyDescent="0.35">
      <c r="A4" s="4" t="s">
        <v>123</v>
      </c>
      <c r="B4" s="4" t="s">
        <v>124</v>
      </c>
      <c r="C4" s="4" t="s">
        <v>125</v>
      </c>
      <c r="D4" s="5" t="s">
        <v>126</v>
      </c>
      <c r="E4" s="6" t="s">
        <v>127</v>
      </c>
      <c r="F4" s="6" t="s">
        <v>128</v>
      </c>
      <c r="G4" s="7" t="s">
        <v>129</v>
      </c>
    </row>
    <row r="5" spans="1:8" x14ac:dyDescent="0.35">
      <c r="A5" s="8"/>
      <c r="B5" s="31"/>
      <c r="C5" s="31"/>
      <c r="D5" s="9"/>
      <c r="E5" s="10"/>
      <c r="F5" s="11"/>
      <c r="G5" s="12"/>
    </row>
    <row r="6" spans="1:8" x14ac:dyDescent="0.35">
      <c r="A6" s="13"/>
      <c r="B6" s="32"/>
      <c r="C6" s="32"/>
      <c r="D6" s="14"/>
      <c r="E6" s="15"/>
      <c r="F6" s="16"/>
      <c r="G6" s="16"/>
    </row>
    <row r="7" spans="1:8" x14ac:dyDescent="0.35">
      <c r="A7" s="17" t="s">
        <v>130</v>
      </c>
      <c r="B7" s="32"/>
      <c r="C7" s="32"/>
      <c r="D7" s="14"/>
      <c r="E7" s="15" t="s">
        <v>131</v>
      </c>
      <c r="F7" s="16" t="s">
        <v>131</v>
      </c>
      <c r="G7" s="16"/>
    </row>
    <row r="8" spans="1:8" x14ac:dyDescent="0.35">
      <c r="A8" s="13"/>
      <c r="B8" s="32"/>
      <c r="C8" s="32"/>
      <c r="D8" s="14"/>
      <c r="E8" s="15"/>
      <c r="F8" s="16"/>
      <c r="G8" s="16"/>
    </row>
    <row r="9" spans="1:8" x14ac:dyDescent="0.35">
      <c r="A9" s="17" t="s">
        <v>132</v>
      </c>
      <c r="B9" s="32"/>
      <c r="C9" s="32"/>
      <c r="D9" s="14"/>
      <c r="E9" s="15"/>
      <c r="F9" s="16"/>
      <c r="G9" s="16"/>
    </row>
    <row r="10" spans="1:8" x14ac:dyDescent="0.35">
      <c r="A10" s="17" t="s">
        <v>133</v>
      </c>
      <c r="B10" s="32"/>
      <c r="C10" s="32"/>
      <c r="D10" s="14"/>
      <c r="E10" s="15"/>
      <c r="F10" s="16"/>
      <c r="G10" s="16"/>
    </row>
    <row r="11" spans="1:8" x14ac:dyDescent="0.35">
      <c r="A11" s="13" t="s">
        <v>134</v>
      </c>
      <c r="B11" s="32" t="s">
        <v>135</v>
      </c>
      <c r="C11" s="32" t="s">
        <v>136</v>
      </c>
      <c r="D11" s="14">
        <v>113500000</v>
      </c>
      <c r="E11" s="15">
        <v>113166.65</v>
      </c>
      <c r="F11" s="16">
        <v>0.11169999999999999</v>
      </c>
      <c r="G11" s="16">
        <v>7.3649999999999993E-2</v>
      </c>
    </row>
    <row r="12" spans="1:8" x14ac:dyDescent="0.35">
      <c r="A12" s="13" t="s">
        <v>137</v>
      </c>
      <c r="B12" s="32" t="s">
        <v>138</v>
      </c>
      <c r="C12" s="32" t="s">
        <v>139</v>
      </c>
      <c r="D12" s="14">
        <v>90500000</v>
      </c>
      <c r="E12" s="15">
        <v>89926.86</v>
      </c>
      <c r="F12" s="16">
        <v>8.8800000000000004E-2</v>
      </c>
      <c r="G12" s="16">
        <v>7.5900999999999996E-2</v>
      </c>
    </row>
    <row r="13" spans="1:8" x14ac:dyDescent="0.35">
      <c r="A13" s="13" t="s">
        <v>140</v>
      </c>
      <c r="B13" s="32" t="s">
        <v>141</v>
      </c>
      <c r="C13" s="32" t="s">
        <v>139</v>
      </c>
      <c r="D13" s="14">
        <v>84000000</v>
      </c>
      <c r="E13" s="15">
        <v>83465.34</v>
      </c>
      <c r="F13" s="16">
        <v>8.2400000000000001E-2</v>
      </c>
      <c r="G13" s="16">
        <v>7.5648999999999994E-2</v>
      </c>
    </row>
    <row r="14" spans="1:8" x14ac:dyDescent="0.35">
      <c r="A14" s="13" t="s">
        <v>142</v>
      </c>
      <c r="B14" s="32" t="s">
        <v>143</v>
      </c>
      <c r="C14" s="32" t="s">
        <v>139</v>
      </c>
      <c r="D14" s="14">
        <v>74000000</v>
      </c>
      <c r="E14" s="15">
        <v>73699.710000000006</v>
      </c>
      <c r="F14" s="16">
        <v>7.2800000000000004E-2</v>
      </c>
      <c r="G14" s="16">
        <v>7.4101E-2</v>
      </c>
    </row>
    <row r="15" spans="1:8" x14ac:dyDescent="0.35">
      <c r="A15" s="13" t="s">
        <v>144</v>
      </c>
      <c r="B15" s="32" t="s">
        <v>145</v>
      </c>
      <c r="C15" s="32" t="s">
        <v>139</v>
      </c>
      <c r="D15" s="14">
        <v>69000000</v>
      </c>
      <c r="E15" s="15">
        <v>68635.61</v>
      </c>
      <c r="F15" s="16">
        <v>6.7799999999999999E-2</v>
      </c>
      <c r="G15" s="16">
        <v>7.5500999999999999E-2</v>
      </c>
    </row>
    <row r="16" spans="1:8" x14ac:dyDescent="0.35">
      <c r="A16" s="13" t="s">
        <v>146</v>
      </c>
      <c r="B16" s="32" t="s">
        <v>147</v>
      </c>
      <c r="C16" s="32" t="s">
        <v>148</v>
      </c>
      <c r="D16" s="14">
        <v>55500000</v>
      </c>
      <c r="E16" s="15">
        <v>55131.65</v>
      </c>
      <c r="F16" s="16">
        <v>5.4399999999999997E-2</v>
      </c>
      <c r="G16" s="16">
        <v>7.6399999999999996E-2</v>
      </c>
    </row>
    <row r="17" spans="1:7" x14ac:dyDescent="0.35">
      <c r="A17" s="13" t="s">
        <v>149</v>
      </c>
      <c r="B17" s="32" t="s">
        <v>150</v>
      </c>
      <c r="C17" s="32" t="s">
        <v>148</v>
      </c>
      <c r="D17" s="14">
        <v>54000000</v>
      </c>
      <c r="E17" s="15">
        <v>53642.36</v>
      </c>
      <c r="F17" s="16">
        <v>5.2999999999999999E-2</v>
      </c>
      <c r="G17" s="16">
        <v>7.6501E-2</v>
      </c>
    </row>
    <row r="18" spans="1:7" x14ac:dyDescent="0.35">
      <c r="A18" s="13" t="s">
        <v>151</v>
      </c>
      <c r="B18" s="32" t="s">
        <v>152</v>
      </c>
      <c r="C18" s="32" t="s">
        <v>139</v>
      </c>
      <c r="D18" s="14">
        <v>51000000</v>
      </c>
      <c r="E18" s="15">
        <v>50906.87</v>
      </c>
      <c r="F18" s="16">
        <v>5.0299999999999997E-2</v>
      </c>
      <c r="G18" s="16">
        <v>7.3501999999999998E-2</v>
      </c>
    </row>
    <row r="19" spans="1:7" x14ac:dyDescent="0.35">
      <c r="A19" s="13" t="s">
        <v>153</v>
      </c>
      <c r="B19" s="32" t="s">
        <v>154</v>
      </c>
      <c r="C19" s="32" t="s">
        <v>148</v>
      </c>
      <c r="D19" s="14">
        <v>44000000</v>
      </c>
      <c r="E19" s="15">
        <v>43684.12</v>
      </c>
      <c r="F19" s="16">
        <v>4.3099999999999999E-2</v>
      </c>
      <c r="G19" s="16">
        <v>7.7542E-2</v>
      </c>
    </row>
    <row r="20" spans="1:7" x14ac:dyDescent="0.35">
      <c r="A20" s="13" t="s">
        <v>155</v>
      </c>
      <c r="B20" s="32" t="s">
        <v>156</v>
      </c>
      <c r="C20" s="32" t="s">
        <v>139</v>
      </c>
      <c r="D20" s="14">
        <v>39500000</v>
      </c>
      <c r="E20" s="15">
        <v>39241.99</v>
      </c>
      <c r="F20" s="16">
        <v>3.8699999999999998E-2</v>
      </c>
      <c r="G20" s="16">
        <v>7.6025999999999996E-2</v>
      </c>
    </row>
    <row r="21" spans="1:7" x14ac:dyDescent="0.35">
      <c r="A21" s="13" t="s">
        <v>157</v>
      </c>
      <c r="B21" s="32" t="s">
        <v>158</v>
      </c>
      <c r="C21" s="32" t="s">
        <v>139</v>
      </c>
      <c r="D21" s="14">
        <v>37500000</v>
      </c>
      <c r="E21" s="15">
        <v>37476.980000000003</v>
      </c>
      <c r="F21" s="16">
        <v>3.6999999999999998E-2</v>
      </c>
      <c r="G21" s="16">
        <v>7.5200000000000003E-2</v>
      </c>
    </row>
    <row r="22" spans="1:7" x14ac:dyDescent="0.35">
      <c r="A22" s="13" t="s">
        <v>159</v>
      </c>
      <c r="B22" s="32" t="s">
        <v>160</v>
      </c>
      <c r="C22" s="32" t="s">
        <v>139</v>
      </c>
      <c r="D22" s="14">
        <v>36000000</v>
      </c>
      <c r="E22" s="15">
        <v>35947.300000000003</v>
      </c>
      <c r="F22" s="16">
        <v>3.5499999999999997E-2</v>
      </c>
      <c r="G22" s="16">
        <v>7.4951000000000004E-2</v>
      </c>
    </row>
    <row r="23" spans="1:7" x14ac:dyDescent="0.35">
      <c r="A23" s="13" t="s">
        <v>161</v>
      </c>
      <c r="B23" s="32" t="s">
        <v>162</v>
      </c>
      <c r="C23" s="32" t="s">
        <v>148</v>
      </c>
      <c r="D23" s="14">
        <v>31500000</v>
      </c>
      <c r="E23" s="15">
        <v>31353.24</v>
      </c>
      <c r="F23" s="16">
        <v>3.1E-2</v>
      </c>
      <c r="G23" s="16">
        <v>7.3898000000000005E-2</v>
      </c>
    </row>
    <row r="24" spans="1:7" x14ac:dyDescent="0.35">
      <c r="A24" s="13" t="s">
        <v>163</v>
      </c>
      <c r="B24" s="32" t="s">
        <v>164</v>
      </c>
      <c r="C24" s="32" t="s">
        <v>139</v>
      </c>
      <c r="D24" s="14">
        <v>25000000</v>
      </c>
      <c r="E24" s="15">
        <v>24976.93</v>
      </c>
      <c r="F24" s="16">
        <v>2.47E-2</v>
      </c>
      <c r="G24" s="16">
        <v>7.3250999999999997E-2</v>
      </c>
    </row>
    <row r="25" spans="1:7" x14ac:dyDescent="0.35">
      <c r="A25" s="13" t="s">
        <v>165</v>
      </c>
      <c r="B25" s="32" t="s">
        <v>166</v>
      </c>
      <c r="C25" s="32" t="s">
        <v>139</v>
      </c>
      <c r="D25" s="14">
        <v>22500000</v>
      </c>
      <c r="E25" s="15">
        <v>22436.48</v>
      </c>
      <c r="F25" s="16">
        <v>2.2200000000000001E-2</v>
      </c>
      <c r="G25" s="16">
        <v>7.4950000000000003E-2</v>
      </c>
    </row>
    <row r="26" spans="1:7" x14ac:dyDescent="0.35">
      <c r="A26" s="13" t="s">
        <v>167</v>
      </c>
      <c r="B26" s="32" t="s">
        <v>168</v>
      </c>
      <c r="C26" s="32" t="s">
        <v>139</v>
      </c>
      <c r="D26" s="14">
        <v>22000000</v>
      </c>
      <c r="E26" s="15">
        <v>21949.71</v>
      </c>
      <c r="F26" s="16">
        <v>2.1700000000000001E-2</v>
      </c>
      <c r="G26" s="16">
        <v>7.3247999999999994E-2</v>
      </c>
    </row>
    <row r="27" spans="1:7" x14ac:dyDescent="0.35">
      <c r="A27" s="13" t="s">
        <v>169</v>
      </c>
      <c r="B27" s="32" t="s">
        <v>170</v>
      </c>
      <c r="C27" s="32" t="s">
        <v>139</v>
      </c>
      <c r="D27" s="14">
        <v>10000000</v>
      </c>
      <c r="E27" s="15">
        <v>10009.76</v>
      </c>
      <c r="F27" s="16">
        <v>9.9000000000000008E-3</v>
      </c>
      <c r="G27" s="16">
        <v>7.2586999999999999E-2</v>
      </c>
    </row>
    <row r="28" spans="1:7" x14ac:dyDescent="0.35">
      <c r="A28" s="13" t="s">
        <v>171</v>
      </c>
      <c r="B28" s="32" t="s">
        <v>172</v>
      </c>
      <c r="C28" s="32" t="s">
        <v>139</v>
      </c>
      <c r="D28" s="14">
        <v>7500000</v>
      </c>
      <c r="E28" s="15">
        <v>7501.71</v>
      </c>
      <c r="F28" s="16">
        <v>7.4000000000000003E-3</v>
      </c>
      <c r="G28" s="16">
        <v>7.2595000000000007E-2</v>
      </c>
    </row>
    <row r="29" spans="1:7" x14ac:dyDescent="0.35">
      <c r="A29" s="13" t="s">
        <v>173</v>
      </c>
      <c r="B29" s="32" t="s">
        <v>174</v>
      </c>
      <c r="C29" s="32" t="s">
        <v>139</v>
      </c>
      <c r="D29" s="14">
        <v>5000000</v>
      </c>
      <c r="E29" s="15">
        <v>5008.84</v>
      </c>
      <c r="F29" s="16">
        <v>4.8999999999999998E-3</v>
      </c>
      <c r="G29" s="16">
        <v>7.6059000000000002E-2</v>
      </c>
    </row>
    <row r="30" spans="1:7" x14ac:dyDescent="0.35">
      <c r="A30" s="13" t="s">
        <v>175</v>
      </c>
      <c r="B30" s="32" t="s">
        <v>176</v>
      </c>
      <c r="C30" s="32" t="s">
        <v>148</v>
      </c>
      <c r="D30" s="14">
        <v>2500000</v>
      </c>
      <c r="E30" s="15">
        <v>2491.0700000000002</v>
      </c>
      <c r="F30" s="16">
        <v>2.5000000000000001E-3</v>
      </c>
      <c r="G30" s="16">
        <v>7.3898000000000005E-2</v>
      </c>
    </row>
    <row r="31" spans="1:7" x14ac:dyDescent="0.35">
      <c r="A31" s="13" t="s">
        <v>177</v>
      </c>
      <c r="B31" s="32" t="s">
        <v>178</v>
      </c>
      <c r="C31" s="32" t="s">
        <v>139</v>
      </c>
      <c r="D31" s="14">
        <v>1970000</v>
      </c>
      <c r="E31" s="15">
        <v>1970.65</v>
      </c>
      <c r="F31" s="16">
        <v>1.9E-3</v>
      </c>
      <c r="G31" s="16">
        <v>7.3145000000000002E-2</v>
      </c>
    </row>
    <row r="32" spans="1:7" x14ac:dyDescent="0.35">
      <c r="A32" s="13" t="s">
        <v>179</v>
      </c>
      <c r="B32" s="32" t="s">
        <v>180</v>
      </c>
      <c r="C32" s="32" t="s">
        <v>139</v>
      </c>
      <c r="D32" s="14">
        <v>1650000</v>
      </c>
      <c r="E32" s="15">
        <v>1654.37</v>
      </c>
      <c r="F32" s="16">
        <v>1.6000000000000001E-3</v>
      </c>
      <c r="G32" s="16">
        <v>7.3351E-2</v>
      </c>
    </row>
    <row r="33" spans="1:7" x14ac:dyDescent="0.35">
      <c r="A33" s="13" t="s">
        <v>181</v>
      </c>
      <c r="B33" s="32" t="s">
        <v>182</v>
      </c>
      <c r="C33" s="32" t="s">
        <v>139</v>
      </c>
      <c r="D33" s="14">
        <v>1500000</v>
      </c>
      <c r="E33" s="15">
        <v>1502.85</v>
      </c>
      <c r="F33" s="16">
        <v>1.5E-3</v>
      </c>
      <c r="G33" s="16">
        <v>7.3551000000000005E-2</v>
      </c>
    </row>
    <row r="34" spans="1:7" x14ac:dyDescent="0.35">
      <c r="A34" s="13" t="s">
        <v>183</v>
      </c>
      <c r="B34" s="32" t="s">
        <v>184</v>
      </c>
      <c r="C34" s="32" t="s">
        <v>139</v>
      </c>
      <c r="D34" s="14">
        <v>1500000</v>
      </c>
      <c r="E34" s="15">
        <v>1500.77</v>
      </c>
      <c r="F34" s="16">
        <v>1.5E-3</v>
      </c>
      <c r="G34" s="16">
        <v>7.3548000000000002E-2</v>
      </c>
    </row>
    <row r="35" spans="1:7" x14ac:dyDescent="0.35">
      <c r="A35" s="13" t="s">
        <v>185</v>
      </c>
      <c r="B35" s="32" t="s">
        <v>186</v>
      </c>
      <c r="C35" s="32" t="s">
        <v>139</v>
      </c>
      <c r="D35" s="14">
        <v>1500000</v>
      </c>
      <c r="E35" s="15">
        <v>1500.32</v>
      </c>
      <c r="F35" s="16">
        <v>1.5E-3</v>
      </c>
      <c r="G35" s="16">
        <v>7.3347999999999997E-2</v>
      </c>
    </row>
    <row r="36" spans="1:7" x14ac:dyDescent="0.35">
      <c r="A36" s="13" t="s">
        <v>187</v>
      </c>
      <c r="B36" s="32" t="s">
        <v>188</v>
      </c>
      <c r="C36" s="32" t="s">
        <v>139</v>
      </c>
      <c r="D36" s="14">
        <v>500000</v>
      </c>
      <c r="E36" s="15">
        <v>501.36</v>
      </c>
      <c r="F36" s="16">
        <v>5.0000000000000001E-4</v>
      </c>
      <c r="G36" s="16">
        <v>7.3250999999999997E-2</v>
      </c>
    </row>
    <row r="37" spans="1:7" x14ac:dyDescent="0.35">
      <c r="A37" s="13" t="s">
        <v>189</v>
      </c>
      <c r="B37" s="32" t="s">
        <v>190</v>
      </c>
      <c r="C37" s="32" t="s">
        <v>139</v>
      </c>
      <c r="D37" s="14">
        <v>500000</v>
      </c>
      <c r="E37" s="15">
        <v>500.36</v>
      </c>
      <c r="F37" s="16">
        <v>5.0000000000000001E-4</v>
      </c>
      <c r="G37" s="16">
        <v>7.2650999999999993E-2</v>
      </c>
    </row>
    <row r="38" spans="1:7" x14ac:dyDescent="0.35">
      <c r="A38" s="13" t="s">
        <v>191</v>
      </c>
      <c r="B38" s="32" t="s">
        <v>192</v>
      </c>
      <c r="C38" s="32" t="s">
        <v>139</v>
      </c>
      <c r="D38" s="14">
        <v>500000</v>
      </c>
      <c r="E38" s="15">
        <v>500.35</v>
      </c>
      <c r="F38" s="16">
        <v>5.0000000000000001E-4</v>
      </c>
      <c r="G38" s="16">
        <v>7.3348999999999998E-2</v>
      </c>
    </row>
    <row r="39" spans="1:7" x14ac:dyDescent="0.35">
      <c r="A39" s="17" t="s">
        <v>193</v>
      </c>
      <c r="B39" s="33"/>
      <c r="C39" s="33"/>
      <c r="D39" s="18"/>
      <c r="E39" s="19">
        <v>880284.21</v>
      </c>
      <c r="F39" s="20">
        <v>0.86929999999999996</v>
      </c>
      <c r="G39" s="21"/>
    </row>
    <row r="40" spans="1:7" x14ac:dyDescent="0.35">
      <c r="A40" s="13"/>
      <c r="B40" s="32"/>
      <c r="C40" s="32"/>
      <c r="D40" s="14"/>
      <c r="E40" s="15"/>
      <c r="F40" s="16"/>
      <c r="G40" s="16"/>
    </row>
    <row r="41" spans="1:7" x14ac:dyDescent="0.35">
      <c r="A41" s="17" t="s">
        <v>194</v>
      </c>
      <c r="B41" s="32"/>
      <c r="C41" s="32"/>
      <c r="D41" s="14"/>
      <c r="E41" s="15"/>
      <c r="F41" s="16"/>
      <c r="G41" s="16"/>
    </row>
    <row r="42" spans="1:7" x14ac:dyDescent="0.35">
      <c r="A42" s="17" t="s">
        <v>193</v>
      </c>
      <c r="B42" s="32"/>
      <c r="C42" s="32"/>
      <c r="D42" s="14"/>
      <c r="E42" s="22" t="s">
        <v>131</v>
      </c>
      <c r="F42" s="23" t="s">
        <v>131</v>
      </c>
      <c r="G42" s="16"/>
    </row>
    <row r="43" spans="1:7" x14ac:dyDescent="0.35">
      <c r="A43" s="13"/>
      <c r="B43" s="32"/>
      <c r="C43" s="32"/>
      <c r="D43" s="14"/>
      <c r="E43" s="15"/>
      <c r="F43" s="16"/>
      <c r="G43" s="16"/>
    </row>
    <row r="44" spans="1:7" x14ac:dyDescent="0.35">
      <c r="A44" s="17" t="s">
        <v>195</v>
      </c>
      <c r="B44" s="32"/>
      <c r="C44" s="32"/>
      <c r="D44" s="14"/>
      <c r="E44" s="15"/>
      <c r="F44" s="16"/>
      <c r="G44" s="16"/>
    </row>
    <row r="45" spans="1:7" x14ac:dyDescent="0.35">
      <c r="A45" s="17" t="s">
        <v>193</v>
      </c>
      <c r="B45" s="32"/>
      <c r="C45" s="32"/>
      <c r="D45" s="14"/>
      <c r="E45" s="22" t="s">
        <v>131</v>
      </c>
      <c r="F45" s="23" t="s">
        <v>131</v>
      </c>
      <c r="G45" s="16"/>
    </row>
    <row r="46" spans="1:7" x14ac:dyDescent="0.35">
      <c r="A46" s="13"/>
      <c r="B46" s="32"/>
      <c r="C46" s="32"/>
      <c r="D46" s="14"/>
      <c r="E46" s="15"/>
      <c r="F46" s="16"/>
      <c r="G46" s="16"/>
    </row>
    <row r="47" spans="1:7" x14ac:dyDescent="0.35">
      <c r="A47" s="24" t="s">
        <v>196</v>
      </c>
      <c r="B47" s="34"/>
      <c r="C47" s="34"/>
      <c r="D47" s="25"/>
      <c r="E47" s="19">
        <v>880284.21</v>
      </c>
      <c r="F47" s="20">
        <v>0.86929999999999996</v>
      </c>
      <c r="G47" s="21"/>
    </row>
    <row r="48" spans="1:7" x14ac:dyDescent="0.35">
      <c r="A48" s="13"/>
      <c r="B48" s="32"/>
      <c r="C48" s="32"/>
      <c r="D48" s="14"/>
      <c r="E48" s="15"/>
      <c r="F48" s="16"/>
      <c r="G48" s="16"/>
    </row>
    <row r="49" spans="1:7" x14ac:dyDescent="0.35">
      <c r="A49" s="17" t="s">
        <v>197</v>
      </c>
      <c r="B49" s="32"/>
      <c r="C49" s="32"/>
      <c r="D49" s="14"/>
      <c r="E49" s="15"/>
      <c r="F49" s="16"/>
      <c r="G49" s="16"/>
    </row>
    <row r="50" spans="1:7" x14ac:dyDescent="0.35">
      <c r="A50" s="17" t="s">
        <v>198</v>
      </c>
      <c r="B50" s="32"/>
      <c r="C50" s="32"/>
      <c r="D50" s="14"/>
      <c r="E50" s="15"/>
      <c r="F50" s="16"/>
      <c r="G50" s="16"/>
    </row>
    <row r="51" spans="1:7" x14ac:dyDescent="0.35">
      <c r="A51" s="13" t="s">
        <v>199</v>
      </c>
      <c r="B51" s="32" t="s">
        <v>200</v>
      </c>
      <c r="C51" s="32" t="s">
        <v>201</v>
      </c>
      <c r="D51" s="14">
        <v>97500000</v>
      </c>
      <c r="E51" s="15">
        <v>95456.01</v>
      </c>
      <c r="F51" s="16">
        <v>9.4299999999999995E-2</v>
      </c>
      <c r="G51" s="16">
        <v>7.5150999999999996E-2</v>
      </c>
    </row>
    <row r="52" spans="1:7" x14ac:dyDescent="0.35">
      <c r="A52" s="17" t="s">
        <v>193</v>
      </c>
      <c r="B52" s="33"/>
      <c r="C52" s="33"/>
      <c r="D52" s="18"/>
      <c r="E52" s="19">
        <v>95456.01</v>
      </c>
      <c r="F52" s="20">
        <v>9.4299999999999995E-2</v>
      </c>
      <c r="G52" s="21"/>
    </row>
    <row r="53" spans="1:7" x14ac:dyDescent="0.35">
      <c r="A53" s="13"/>
      <c r="B53" s="32"/>
      <c r="C53" s="32"/>
      <c r="D53" s="14"/>
      <c r="E53" s="15"/>
      <c r="F53" s="16"/>
      <c r="G53" s="16"/>
    </row>
    <row r="54" spans="1:7" x14ac:dyDescent="0.35">
      <c r="A54" s="17" t="s">
        <v>202</v>
      </c>
      <c r="B54" s="32"/>
      <c r="C54" s="32"/>
      <c r="D54" s="14"/>
      <c r="E54" s="15"/>
      <c r="F54" s="16"/>
      <c r="G54" s="16"/>
    </row>
    <row r="55" spans="1:7" x14ac:dyDescent="0.35">
      <c r="A55" s="13" t="s">
        <v>203</v>
      </c>
      <c r="B55" s="32" t="s">
        <v>204</v>
      </c>
      <c r="C55" s="32" t="s">
        <v>201</v>
      </c>
      <c r="D55" s="14">
        <v>5000000</v>
      </c>
      <c r="E55" s="15">
        <v>4925.55</v>
      </c>
      <c r="F55" s="16">
        <v>4.8999999999999998E-3</v>
      </c>
      <c r="G55" s="16">
        <v>7.2599999999999998E-2</v>
      </c>
    </row>
    <row r="56" spans="1:7" x14ac:dyDescent="0.35">
      <c r="A56" s="17" t="s">
        <v>193</v>
      </c>
      <c r="B56" s="33"/>
      <c r="C56" s="33"/>
      <c r="D56" s="18"/>
      <c r="E56" s="19">
        <v>4925.55</v>
      </c>
      <c r="F56" s="20">
        <v>4.8999999999999998E-3</v>
      </c>
      <c r="G56" s="21"/>
    </row>
    <row r="57" spans="1:7" x14ac:dyDescent="0.35">
      <c r="A57" s="13"/>
      <c r="B57" s="32"/>
      <c r="C57" s="32"/>
      <c r="D57" s="14"/>
      <c r="E57" s="15"/>
      <c r="F57" s="16"/>
      <c r="G57" s="16"/>
    </row>
    <row r="58" spans="1:7" x14ac:dyDescent="0.35">
      <c r="A58" s="24" t="s">
        <v>196</v>
      </c>
      <c r="B58" s="34"/>
      <c r="C58" s="34"/>
      <c r="D58" s="25"/>
      <c r="E58" s="19">
        <v>100381.56</v>
      </c>
      <c r="F58" s="20">
        <v>9.9199999999999997E-2</v>
      </c>
      <c r="G58" s="21"/>
    </row>
    <row r="59" spans="1:7" x14ac:dyDescent="0.35">
      <c r="A59" s="13"/>
      <c r="B59" s="32"/>
      <c r="C59" s="32"/>
      <c r="D59" s="14"/>
      <c r="E59" s="15"/>
      <c r="F59" s="16"/>
      <c r="G59" s="16"/>
    </row>
    <row r="60" spans="1:7" x14ac:dyDescent="0.35">
      <c r="A60" s="13"/>
      <c r="B60" s="32"/>
      <c r="C60" s="32"/>
      <c r="D60" s="14"/>
      <c r="E60" s="15"/>
      <c r="F60" s="16"/>
      <c r="G60" s="16"/>
    </row>
    <row r="61" spans="1:7" x14ac:dyDescent="0.35">
      <c r="A61" s="17" t="s">
        <v>205</v>
      </c>
      <c r="B61" s="32"/>
      <c r="C61" s="32"/>
      <c r="D61" s="14"/>
      <c r="E61" s="15"/>
      <c r="F61" s="16"/>
      <c r="G61" s="16"/>
    </row>
    <row r="62" spans="1:7" x14ac:dyDescent="0.35">
      <c r="A62" s="13" t="s">
        <v>206</v>
      </c>
      <c r="B62" s="32"/>
      <c r="C62" s="32"/>
      <c r="D62" s="14"/>
      <c r="E62" s="15">
        <v>786.86</v>
      </c>
      <c r="F62" s="16">
        <v>8.0000000000000004E-4</v>
      </c>
      <c r="G62" s="16">
        <v>6.6451999999999997E-2</v>
      </c>
    </row>
    <row r="63" spans="1:7" x14ac:dyDescent="0.35">
      <c r="A63" s="17" t="s">
        <v>193</v>
      </c>
      <c r="B63" s="33"/>
      <c r="C63" s="33"/>
      <c r="D63" s="18"/>
      <c r="E63" s="19">
        <v>786.86</v>
      </c>
      <c r="F63" s="20">
        <v>8.0000000000000004E-4</v>
      </c>
      <c r="G63" s="21"/>
    </row>
    <row r="64" spans="1:7" x14ac:dyDescent="0.35">
      <c r="A64" s="13"/>
      <c r="B64" s="32"/>
      <c r="C64" s="32"/>
      <c r="D64" s="14"/>
      <c r="E64" s="15"/>
      <c r="F64" s="16"/>
      <c r="G64" s="16"/>
    </row>
    <row r="65" spans="1:7" x14ac:dyDescent="0.35">
      <c r="A65" s="24" t="s">
        <v>196</v>
      </c>
      <c r="B65" s="34"/>
      <c r="C65" s="34"/>
      <c r="D65" s="25"/>
      <c r="E65" s="19">
        <v>786.86</v>
      </c>
      <c r="F65" s="20">
        <v>8.0000000000000004E-4</v>
      </c>
      <c r="G65" s="21"/>
    </row>
    <row r="66" spans="1:7" x14ac:dyDescent="0.35">
      <c r="A66" s="13" t="s">
        <v>207</v>
      </c>
      <c r="B66" s="32"/>
      <c r="C66" s="32"/>
      <c r="D66" s="14"/>
      <c r="E66" s="15">
        <v>31280.929859700002</v>
      </c>
      <c r="F66" s="16">
        <v>3.0886E-2</v>
      </c>
      <c r="G66" s="16"/>
    </row>
    <row r="67" spans="1:7" x14ac:dyDescent="0.35">
      <c r="A67" s="13" t="s">
        <v>208</v>
      </c>
      <c r="B67" s="32"/>
      <c r="C67" s="32"/>
      <c r="D67" s="14"/>
      <c r="E67" s="15">
        <v>21.180140300000001</v>
      </c>
      <c r="F67" s="26">
        <v>-1.8599999999999999E-4</v>
      </c>
      <c r="G67" s="16">
        <v>6.6451999999999997E-2</v>
      </c>
    </row>
    <row r="68" spans="1:7" x14ac:dyDescent="0.35">
      <c r="A68" s="27" t="s">
        <v>209</v>
      </c>
      <c r="B68" s="35"/>
      <c r="C68" s="35"/>
      <c r="D68" s="28"/>
      <c r="E68" s="29">
        <v>1012754.74</v>
      </c>
      <c r="F68" s="30">
        <v>1</v>
      </c>
      <c r="G68" s="30"/>
    </row>
    <row r="70" spans="1:7" x14ac:dyDescent="0.35">
      <c r="A70" s="1" t="s">
        <v>210</v>
      </c>
    </row>
    <row r="71" spans="1:7" x14ac:dyDescent="0.35">
      <c r="A71" s="1" t="s">
        <v>211</v>
      </c>
    </row>
    <row r="73" spans="1:7" x14ac:dyDescent="0.35">
      <c r="A73" s="1" t="s">
        <v>212</v>
      </c>
    </row>
    <row r="74" spans="1:7" x14ac:dyDescent="0.35">
      <c r="A74" s="48" t="s">
        <v>213</v>
      </c>
      <c r="B74" s="3" t="s">
        <v>131</v>
      </c>
    </row>
    <row r="75" spans="1:7" x14ac:dyDescent="0.35">
      <c r="A75" t="s">
        <v>214</v>
      </c>
    </row>
    <row r="76" spans="1:7" x14ac:dyDescent="0.35">
      <c r="A76" t="s">
        <v>215</v>
      </c>
      <c r="B76" t="s">
        <v>216</v>
      </c>
      <c r="C76" t="s">
        <v>216</v>
      </c>
    </row>
    <row r="77" spans="1:7" x14ac:dyDescent="0.35">
      <c r="B77" s="49">
        <v>45625</v>
      </c>
      <c r="C77" s="49">
        <v>45657</v>
      </c>
    </row>
    <row r="78" spans="1:7" x14ac:dyDescent="0.35">
      <c r="A78" t="s">
        <v>217</v>
      </c>
      <c r="B78">
        <v>1258.1124</v>
      </c>
      <c r="C78">
        <v>1265.7954999999999</v>
      </c>
    </row>
    <row r="80" spans="1:7" x14ac:dyDescent="0.35">
      <c r="A80" t="s">
        <v>218</v>
      </c>
      <c r="B80" s="3" t="s">
        <v>131</v>
      </c>
    </row>
    <row r="81" spans="1:2" x14ac:dyDescent="0.35">
      <c r="A81" t="s">
        <v>219</v>
      </c>
      <c r="B81" s="3" t="s">
        <v>131</v>
      </c>
    </row>
    <row r="82" spans="1:2" ht="30" customHeight="1" x14ac:dyDescent="0.35">
      <c r="A82" s="48" t="s">
        <v>220</v>
      </c>
      <c r="B82" s="3" t="s">
        <v>131</v>
      </c>
    </row>
    <row r="83" spans="1:2" ht="30" customHeight="1" x14ac:dyDescent="0.35">
      <c r="A83" s="48" t="s">
        <v>221</v>
      </c>
      <c r="B83" s="3" t="s">
        <v>131</v>
      </c>
    </row>
    <row r="84" spans="1:2" x14ac:dyDescent="0.35">
      <c r="A84" t="s">
        <v>222</v>
      </c>
      <c r="B84" s="50">
        <f>+B99</f>
        <v>0.22775867580516451</v>
      </c>
    </row>
    <row r="85" spans="1:2" ht="45" customHeight="1" x14ac:dyDescent="0.35">
      <c r="A85" s="48" t="s">
        <v>223</v>
      </c>
      <c r="B85" s="3" t="s">
        <v>131</v>
      </c>
    </row>
    <row r="86" spans="1:2" x14ac:dyDescent="0.35">
      <c r="B86" s="3"/>
    </row>
    <row r="87" spans="1:2" ht="30" customHeight="1" x14ac:dyDescent="0.35">
      <c r="A87" s="48" t="s">
        <v>224</v>
      </c>
      <c r="B87" s="3" t="s">
        <v>131</v>
      </c>
    </row>
    <row r="88" spans="1:2" ht="30" customHeight="1" x14ac:dyDescent="0.35">
      <c r="A88" s="48" t="s">
        <v>225</v>
      </c>
      <c r="B88">
        <v>415989.43</v>
      </c>
    </row>
    <row r="89" spans="1:2" ht="30" customHeight="1" x14ac:dyDescent="0.35">
      <c r="A89" s="48" t="s">
        <v>226</v>
      </c>
      <c r="B89" s="3" t="s">
        <v>131</v>
      </c>
    </row>
    <row r="90" spans="1:2" ht="30" customHeight="1" x14ac:dyDescent="0.35">
      <c r="A90" s="48" t="s">
        <v>227</v>
      </c>
      <c r="B90" s="3" t="s">
        <v>131</v>
      </c>
    </row>
    <row r="92" spans="1:2" x14ac:dyDescent="0.35">
      <c r="A92" t="s">
        <v>228</v>
      </c>
    </row>
    <row r="93" spans="1:2" ht="30" customHeight="1" x14ac:dyDescent="0.35">
      <c r="A93" s="63" t="s">
        <v>229</v>
      </c>
      <c r="B93" s="64" t="s">
        <v>230</v>
      </c>
    </row>
    <row r="94" spans="1:2" x14ac:dyDescent="0.35">
      <c r="A94" s="63" t="s">
        <v>231</v>
      </c>
      <c r="B94" s="64" t="s">
        <v>232</v>
      </c>
    </row>
    <row r="95" spans="1:2" x14ac:dyDescent="0.35">
      <c r="A95" s="63"/>
      <c r="B95" s="63"/>
    </row>
    <row r="96" spans="1:2" x14ac:dyDescent="0.35">
      <c r="A96" s="63" t="s">
        <v>233</v>
      </c>
      <c r="B96" s="65">
        <v>7.5002595496050608</v>
      </c>
    </row>
    <row r="97" spans="1:4" x14ac:dyDescent="0.35">
      <c r="A97" s="63"/>
      <c r="B97" s="63"/>
    </row>
    <row r="98" spans="1:4" x14ac:dyDescent="0.35">
      <c r="A98" s="63" t="s">
        <v>234</v>
      </c>
      <c r="B98" s="66">
        <v>0.22789999999999999</v>
      </c>
    </row>
    <row r="99" spans="1:4" x14ac:dyDescent="0.35">
      <c r="A99" s="63" t="s">
        <v>235</v>
      </c>
      <c r="B99" s="66">
        <v>0.22775867580516451</v>
      </c>
    </row>
    <row r="100" spans="1:4" x14ac:dyDescent="0.35">
      <c r="A100" s="63"/>
      <c r="B100" s="63"/>
    </row>
    <row r="101" spans="1:4" x14ac:dyDescent="0.35">
      <c r="A101" s="63" t="s">
        <v>236</v>
      </c>
      <c r="B101" s="67">
        <v>45657</v>
      </c>
    </row>
    <row r="103" spans="1:4" ht="70" customHeight="1" x14ac:dyDescent="0.35">
      <c r="A103" s="71" t="s">
        <v>237</v>
      </c>
      <c r="B103" s="71" t="s">
        <v>238</v>
      </c>
      <c r="C103" s="71" t="s">
        <v>5</v>
      </c>
      <c r="D103" s="71" t="s">
        <v>6</v>
      </c>
    </row>
    <row r="104" spans="1:4" ht="70" customHeight="1" x14ac:dyDescent="0.35">
      <c r="A104" s="71" t="s">
        <v>230</v>
      </c>
      <c r="B104" s="71"/>
      <c r="C104" s="71" t="s">
        <v>8</v>
      </c>
      <c r="D104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144"/>
  <sheetViews>
    <sheetView showGridLines="0" workbookViewId="0">
      <pane ySplit="4" topLeftCell="A102" activePane="bottomLeft" state="frozen"/>
      <selection pane="bottomLeft" activeCell="E102" sqref="E102"/>
    </sheetView>
  </sheetViews>
  <sheetFormatPr defaultRowHeight="14.5" x14ac:dyDescent="0.35"/>
  <cols>
    <col min="1" max="1" width="50.54296875" customWidth="1"/>
    <col min="2" max="2" width="22" bestFit="1" customWidth="1"/>
    <col min="3" max="3" width="26.7265625" customWidth="1"/>
    <col min="4" max="4" width="22" customWidth="1"/>
    <col min="5" max="5" width="16.453125" customWidth="1"/>
    <col min="6" max="6" width="22" customWidth="1"/>
    <col min="7" max="7" width="6.1796875" style="2" bestFit="1" customWidth="1"/>
    <col min="12" max="12" width="70.26953125" bestFit="1" customWidth="1"/>
    <col min="13" max="13" width="10.81640625" bestFit="1" customWidth="1"/>
    <col min="14" max="14" width="10.54296875" bestFit="1" customWidth="1"/>
    <col min="15" max="15" width="12" bestFit="1" customWidth="1"/>
    <col min="16" max="16" width="12.54296875" customWidth="1"/>
  </cols>
  <sheetData>
    <row r="1" spans="1:8" ht="36.75" customHeight="1" x14ac:dyDescent="0.35">
      <c r="A1" s="74" t="s">
        <v>1227</v>
      </c>
      <c r="B1" s="75"/>
      <c r="C1" s="75"/>
      <c r="D1" s="75"/>
      <c r="E1" s="75"/>
      <c r="F1" s="75"/>
      <c r="G1" s="76"/>
      <c r="H1" s="47" t="str">
        <f>HYPERLINK("[EDEL_Portfolio Monthly Notes 31-Dec-2024.xlsx]Index!A1","Index")</f>
        <v>Index</v>
      </c>
    </row>
    <row r="2" spans="1:8" ht="19.5" customHeight="1" x14ac:dyDescent="0.35">
      <c r="A2" s="74" t="s">
        <v>1228</v>
      </c>
      <c r="B2" s="75"/>
      <c r="C2" s="75"/>
      <c r="D2" s="75"/>
      <c r="E2" s="75"/>
      <c r="F2" s="75"/>
      <c r="G2" s="76"/>
    </row>
    <row r="4" spans="1:8" ht="48" customHeight="1" x14ac:dyDescent="0.35">
      <c r="A4" s="4" t="s">
        <v>123</v>
      </c>
      <c r="B4" s="4" t="s">
        <v>124</v>
      </c>
      <c r="C4" s="4" t="s">
        <v>125</v>
      </c>
      <c r="D4" s="5" t="s">
        <v>126</v>
      </c>
      <c r="E4" s="6" t="s">
        <v>127</v>
      </c>
      <c r="F4" s="6" t="s">
        <v>128</v>
      </c>
      <c r="G4" s="7" t="s">
        <v>129</v>
      </c>
    </row>
    <row r="5" spans="1:8" x14ac:dyDescent="0.35">
      <c r="A5" s="8"/>
      <c r="B5" s="31"/>
      <c r="C5" s="31"/>
      <c r="D5" s="9"/>
      <c r="E5" s="10"/>
      <c r="F5" s="11"/>
      <c r="G5" s="12"/>
    </row>
    <row r="6" spans="1:8" x14ac:dyDescent="0.35">
      <c r="A6" s="17" t="s">
        <v>130</v>
      </c>
      <c r="B6" s="32"/>
      <c r="C6" s="32"/>
      <c r="D6" s="14"/>
      <c r="E6" s="15"/>
      <c r="F6" s="16"/>
      <c r="G6" s="16"/>
    </row>
    <row r="7" spans="1:8" x14ac:dyDescent="0.35">
      <c r="A7" s="17" t="s">
        <v>296</v>
      </c>
      <c r="B7" s="32"/>
      <c r="C7" s="32"/>
      <c r="D7" s="14"/>
      <c r="E7" s="15"/>
      <c r="F7" s="16"/>
      <c r="G7" s="16"/>
    </row>
    <row r="8" spans="1:8" x14ac:dyDescent="0.35">
      <c r="A8" s="13" t="s">
        <v>300</v>
      </c>
      <c r="B8" s="32" t="s">
        <v>301</v>
      </c>
      <c r="C8" s="32" t="s">
        <v>299</v>
      </c>
      <c r="D8" s="14">
        <v>661958</v>
      </c>
      <c r="E8" s="15">
        <v>8483.98</v>
      </c>
      <c r="F8" s="16">
        <v>7.6499999999999999E-2</v>
      </c>
      <c r="G8" s="16"/>
    </row>
    <row r="9" spans="1:8" x14ac:dyDescent="0.35">
      <c r="A9" s="13" t="s">
        <v>297</v>
      </c>
      <c r="B9" s="32" t="s">
        <v>298</v>
      </c>
      <c r="C9" s="32" t="s">
        <v>299</v>
      </c>
      <c r="D9" s="14">
        <v>433985</v>
      </c>
      <c r="E9" s="15">
        <v>7693.9</v>
      </c>
      <c r="F9" s="16">
        <v>6.93E-2</v>
      </c>
      <c r="G9" s="16"/>
    </row>
    <row r="10" spans="1:8" x14ac:dyDescent="0.35">
      <c r="A10" s="13" t="s">
        <v>311</v>
      </c>
      <c r="B10" s="32" t="s">
        <v>312</v>
      </c>
      <c r="C10" s="32" t="s">
        <v>313</v>
      </c>
      <c r="D10" s="14">
        <v>121338</v>
      </c>
      <c r="E10" s="15">
        <v>4377.45</v>
      </c>
      <c r="F10" s="16">
        <v>3.9399999999999998E-2</v>
      </c>
      <c r="G10" s="16"/>
    </row>
    <row r="11" spans="1:8" x14ac:dyDescent="0.35">
      <c r="A11" s="13" t="s">
        <v>302</v>
      </c>
      <c r="B11" s="32" t="s">
        <v>303</v>
      </c>
      <c r="C11" s="32" t="s">
        <v>304</v>
      </c>
      <c r="D11" s="14">
        <v>336114</v>
      </c>
      <c r="E11" s="15">
        <v>4085.3</v>
      </c>
      <c r="F11" s="16">
        <v>3.6799999999999999E-2</v>
      </c>
      <c r="G11" s="16"/>
    </row>
    <row r="12" spans="1:8" x14ac:dyDescent="0.35">
      <c r="A12" s="13" t="s">
        <v>329</v>
      </c>
      <c r="B12" s="32" t="s">
        <v>330</v>
      </c>
      <c r="C12" s="32" t="s">
        <v>331</v>
      </c>
      <c r="D12" s="14">
        <v>766588</v>
      </c>
      <c r="E12" s="15">
        <v>3707.6</v>
      </c>
      <c r="F12" s="16">
        <v>3.3399999999999999E-2</v>
      </c>
      <c r="G12" s="16"/>
    </row>
    <row r="13" spans="1:8" x14ac:dyDescent="0.35">
      <c r="A13" s="13" t="s">
        <v>305</v>
      </c>
      <c r="B13" s="32" t="s">
        <v>306</v>
      </c>
      <c r="C13" s="32" t="s">
        <v>307</v>
      </c>
      <c r="D13" s="14">
        <v>190391</v>
      </c>
      <c r="E13" s="15">
        <v>3579.35</v>
      </c>
      <c r="F13" s="16">
        <v>3.2300000000000002E-2</v>
      </c>
      <c r="G13" s="16"/>
    </row>
    <row r="14" spans="1:8" x14ac:dyDescent="0.35">
      <c r="A14" s="13" t="s">
        <v>325</v>
      </c>
      <c r="B14" s="32" t="s">
        <v>326</v>
      </c>
      <c r="C14" s="32" t="s">
        <v>307</v>
      </c>
      <c r="D14" s="14">
        <v>84777</v>
      </c>
      <c r="E14" s="15">
        <v>3471.45</v>
      </c>
      <c r="F14" s="16">
        <v>3.1300000000000001E-2</v>
      </c>
      <c r="G14" s="16"/>
    </row>
    <row r="15" spans="1:8" x14ac:dyDescent="0.35">
      <c r="A15" s="13" t="s">
        <v>316</v>
      </c>
      <c r="B15" s="32" t="s">
        <v>317</v>
      </c>
      <c r="C15" s="32" t="s">
        <v>318</v>
      </c>
      <c r="D15" s="14">
        <v>207626</v>
      </c>
      <c r="E15" s="15">
        <v>3296.58</v>
      </c>
      <c r="F15" s="16">
        <v>2.9700000000000001E-2</v>
      </c>
      <c r="G15" s="16"/>
    </row>
    <row r="16" spans="1:8" x14ac:dyDescent="0.35">
      <c r="A16" s="13" t="s">
        <v>442</v>
      </c>
      <c r="B16" s="32" t="s">
        <v>443</v>
      </c>
      <c r="C16" s="32" t="s">
        <v>356</v>
      </c>
      <c r="D16" s="14">
        <v>46418</v>
      </c>
      <c r="E16" s="15">
        <v>3167.1</v>
      </c>
      <c r="F16" s="16">
        <v>2.8500000000000001E-2</v>
      </c>
      <c r="G16" s="16"/>
    </row>
    <row r="17" spans="1:7" x14ac:dyDescent="0.35">
      <c r="A17" s="13" t="s">
        <v>319</v>
      </c>
      <c r="B17" s="32" t="s">
        <v>320</v>
      </c>
      <c r="C17" s="32" t="s">
        <v>321</v>
      </c>
      <c r="D17" s="14">
        <v>164737</v>
      </c>
      <c r="E17" s="15">
        <v>3107.52</v>
      </c>
      <c r="F17" s="16">
        <v>2.8000000000000001E-2</v>
      </c>
      <c r="G17" s="16"/>
    </row>
    <row r="18" spans="1:7" x14ac:dyDescent="0.35">
      <c r="A18" s="13" t="s">
        <v>327</v>
      </c>
      <c r="B18" s="32" t="s">
        <v>328</v>
      </c>
      <c r="C18" s="32" t="s">
        <v>299</v>
      </c>
      <c r="D18" s="14">
        <v>275637</v>
      </c>
      <c r="E18" s="15">
        <v>2934.71</v>
      </c>
      <c r="F18" s="16">
        <v>2.64E-2</v>
      </c>
      <c r="G18" s="16"/>
    </row>
    <row r="19" spans="1:7" x14ac:dyDescent="0.35">
      <c r="A19" s="13" t="s">
        <v>338</v>
      </c>
      <c r="B19" s="32" t="s">
        <v>339</v>
      </c>
      <c r="C19" s="32" t="s">
        <v>340</v>
      </c>
      <c r="D19" s="14">
        <v>858921</v>
      </c>
      <c r="E19" s="15">
        <v>2863.21</v>
      </c>
      <c r="F19" s="16">
        <v>2.58E-2</v>
      </c>
      <c r="G19" s="16"/>
    </row>
    <row r="20" spans="1:7" x14ac:dyDescent="0.35">
      <c r="A20" s="13" t="s">
        <v>446</v>
      </c>
      <c r="B20" s="32" t="s">
        <v>447</v>
      </c>
      <c r="C20" s="32" t="s">
        <v>349</v>
      </c>
      <c r="D20" s="14">
        <v>24559</v>
      </c>
      <c r="E20" s="15">
        <v>2666.71</v>
      </c>
      <c r="F20" s="16">
        <v>2.4E-2</v>
      </c>
      <c r="G20" s="16"/>
    </row>
    <row r="21" spans="1:7" x14ac:dyDescent="0.35">
      <c r="A21" s="13" t="s">
        <v>374</v>
      </c>
      <c r="B21" s="32" t="s">
        <v>375</v>
      </c>
      <c r="C21" s="32" t="s">
        <v>307</v>
      </c>
      <c r="D21" s="14">
        <v>137329</v>
      </c>
      <c r="E21" s="15">
        <v>2633.15</v>
      </c>
      <c r="F21" s="16">
        <v>2.3699999999999999E-2</v>
      </c>
      <c r="G21" s="16"/>
    </row>
    <row r="22" spans="1:7" x14ac:dyDescent="0.35">
      <c r="A22" s="13" t="s">
        <v>314</v>
      </c>
      <c r="B22" s="32" t="s">
        <v>315</v>
      </c>
      <c r="C22" s="32" t="s">
        <v>299</v>
      </c>
      <c r="D22" s="14">
        <v>301870</v>
      </c>
      <c r="E22" s="15">
        <v>2399.7199999999998</v>
      </c>
      <c r="F22" s="16">
        <v>2.1600000000000001E-2</v>
      </c>
      <c r="G22" s="16"/>
    </row>
    <row r="23" spans="1:7" x14ac:dyDescent="0.35">
      <c r="A23" s="13" t="s">
        <v>1229</v>
      </c>
      <c r="B23" s="32" t="s">
        <v>1230</v>
      </c>
      <c r="C23" s="32" t="s">
        <v>299</v>
      </c>
      <c r="D23" s="14">
        <v>118208</v>
      </c>
      <c r="E23" s="15">
        <v>2111.25</v>
      </c>
      <c r="F23" s="16">
        <v>1.9E-2</v>
      </c>
      <c r="G23" s="16"/>
    </row>
    <row r="24" spans="1:7" x14ac:dyDescent="0.35">
      <c r="A24" s="13" t="s">
        <v>454</v>
      </c>
      <c r="B24" s="32" t="s">
        <v>455</v>
      </c>
      <c r="C24" s="32" t="s">
        <v>349</v>
      </c>
      <c r="D24" s="14">
        <v>205489</v>
      </c>
      <c r="E24" s="15">
        <v>1520.93</v>
      </c>
      <c r="F24" s="16">
        <v>1.37E-2</v>
      </c>
      <c r="G24" s="16"/>
    </row>
    <row r="25" spans="1:7" x14ac:dyDescent="0.35">
      <c r="A25" s="13" t="s">
        <v>432</v>
      </c>
      <c r="B25" s="32" t="s">
        <v>433</v>
      </c>
      <c r="C25" s="32" t="s">
        <v>321</v>
      </c>
      <c r="D25" s="14">
        <v>95954</v>
      </c>
      <c r="E25" s="15">
        <v>1467.14</v>
      </c>
      <c r="F25" s="16">
        <v>1.32E-2</v>
      </c>
      <c r="G25" s="16"/>
    </row>
    <row r="26" spans="1:7" x14ac:dyDescent="0.35">
      <c r="A26" s="13" t="s">
        <v>809</v>
      </c>
      <c r="B26" s="32" t="s">
        <v>810</v>
      </c>
      <c r="C26" s="32" t="s">
        <v>349</v>
      </c>
      <c r="D26" s="14">
        <v>33546</v>
      </c>
      <c r="E26" s="15">
        <v>1395.71</v>
      </c>
      <c r="F26" s="16">
        <v>1.26E-2</v>
      </c>
      <c r="G26" s="16"/>
    </row>
    <row r="27" spans="1:7" x14ac:dyDescent="0.35">
      <c r="A27" s="13" t="s">
        <v>383</v>
      </c>
      <c r="B27" s="32" t="s">
        <v>384</v>
      </c>
      <c r="C27" s="32" t="s">
        <v>321</v>
      </c>
      <c r="D27" s="14">
        <v>40419</v>
      </c>
      <c r="E27" s="15">
        <v>1358.1</v>
      </c>
      <c r="F27" s="16">
        <v>1.2200000000000001E-2</v>
      </c>
      <c r="G27" s="16"/>
    </row>
    <row r="28" spans="1:7" x14ac:dyDescent="0.35">
      <c r="A28" s="13" t="s">
        <v>1231</v>
      </c>
      <c r="B28" s="32" t="s">
        <v>1232</v>
      </c>
      <c r="C28" s="32" t="s">
        <v>436</v>
      </c>
      <c r="D28" s="14">
        <v>214097</v>
      </c>
      <c r="E28" s="15">
        <v>1321.09</v>
      </c>
      <c r="F28" s="16">
        <v>1.1900000000000001E-2</v>
      </c>
      <c r="G28" s="16"/>
    </row>
    <row r="29" spans="1:7" x14ac:dyDescent="0.35">
      <c r="A29" s="13" t="s">
        <v>347</v>
      </c>
      <c r="B29" s="32" t="s">
        <v>348</v>
      </c>
      <c r="C29" s="32" t="s">
        <v>349</v>
      </c>
      <c r="D29" s="14">
        <v>43820</v>
      </c>
      <c r="E29" s="15">
        <v>1317.71</v>
      </c>
      <c r="F29" s="16">
        <v>1.1900000000000001E-2</v>
      </c>
      <c r="G29" s="16"/>
    </row>
    <row r="30" spans="1:7" x14ac:dyDescent="0.35">
      <c r="A30" s="13" t="s">
        <v>322</v>
      </c>
      <c r="B30" s="32" t="s">
        <v>323</v>
      </c>
      <c r="C30" s="32" t="s">
        <v>324</v>
      </c>
      <c r="D30" s="14">
        <v>430139</v>
      </c>
      <c r="E30" s="15">
        <v>1260.95</v>
      </c>
      <c r="F30" s="16">
        <v>1.14E-2</v>
      </c>
      <c r="G30" s="16"/>
    </row>
    <row r="31" spans="1:7" x14ac:dyDescent="0.35">
      <c r="A31" s="13" t="s">
        <v>448</v>
      </c>
      <c r="B31" s="32" t="s">
        <v>449</v>
      </c>
      <c r="C31" s="32" t="s">
        <v>321</v>
      </c>
      <c r="D31" s="14">
        <v>53022</v>
      </c>
      <c r="E31" s="15">
        <v>1249.04</v>
      </c>
      <c r="F31" s="16">
        <v>1.1299999999999999E-2</v>
      </c>
      <c r="G31" s="16"/>
    </row>
    <row r="32" spans="1:7" x14ac:dyDescent="0.35">
      <c r="A32" s="13" t="s">
        <v>405</v>
      </c>
      <c r="B32" s="32" t="s">
        <v>406</v>
      </c>
      <c r="C32" s="32" t="s">
        <v>407</v>
      </c>
      <c r="D32" s="14">
        <v>311142</v>
      </c>
      <c r="E32" s="15">
        <v>1195.25</v>
      </c>
      <c r="F32" s="16">
        <v>1.0800000000000001E-2</v>
      </c>
      <c r="G32" s="16"/>
    </row>
    <row r="33" spans="1:7" x14ac:dyDescent="0.35">
      <c r="A33" s="13" t="s">
        <v>821</v>
      </c>
      <c r="B33" s="32" t="s">
        <v>822</v>
      </c>
      <c r="C33" s="32" t="s">
        <v>368</v>
      </c>
      <c r="D33" s="14">
        <v>3146</v>
      </c>
      <c r="E33" s="15">
        <v>1072.79</v>
      </c>
      <c r="F33" s="16">
        <v>9.7000000000000003E-3</v>
      </c>
      <c r="G33" s="16"/>
    </row>
    <row r="34" spans="1:7" x14ac:dyDescent="0.35">
      <c r="A34" s="13" t="s">
        <v>805</v>
      </c>
      <c r="B34" s="32" t="s">
        <v>806</v>
      </c>
      <c r="C34" s="32" t="s">
        <v>321</v>
      </c>
      <c r="D34" s="14">
        <v>17516</v>
      </c>
      <c r="E34" s="15">
        <v>1068.27</v>
      </c>
      <c r="F34" s="16">
        <v>9.5999999999999992E-3</v>
      </c>
      <c r="G34" s="16"/>
    </row>
    <row r="35" spans="1:7" x14ac:dyDescent="0.35">
      <c r="A35" s="13" t="s">
        <v>335</v>
      </c>
      <c r="B35" s="32" t="s">
        <v>336</v>
      </c>
      <c r="C35" s="32" t="s">
        <v>337</v>
      </c>
      <c r="D35" s="14">
        <v>9331</v>
      </c>
      <c r="E35" s="15">
        <v>1066.19</v>
      </c>
      <c r="F35" s="16">
        <v>9.5999999999999992E-3</v>
      </c>
      <c r="G35" s="16"/>
    </row>
    <row r="36" spans="1:7" x14ac:dyDescent="0.35">
      <c r="A36" s="13" t="s">
        <v>888</v>
      </c>
      <c r="B36" s="32" t="s">
        <v>889</v>
      </c>
      <c r="C36" s="32" t="s">
        <v>324</v>
      </c>
      <c r="D36" s="14">
        <v>76437</v>
      </c>
      <c r="E36" s="15">
        <v>1051.96</v>
      </c>
      <c r="F36" s="16">
        <v>9.4999999999999998E-3</v>
      </c>
      <c r="G36" s="16"/>
    </row>
    <row r="37" spans="1:7" x14ac:dyDescent="0.35">
      <c r="A37" s="13" t="s">
        <v>366</v>
      </c>
      <c r="B37" s="32" t="s">
        <v>367</v>
      </c>
      <c r="C37" s="32" t="s">
        <v>368</v>
      </c>
      <c r="D37" s="14">
        <v>671339</v>
      </c>
      <c r="E37" s="15">
        <v>1048.0899999999999</v>
      </c>
      <c r="F37" s="16">
        <v>9.4000000000000004E-3</v>
      </c>
      <c r="G37" s="16"/>
    </row>
    <row r="38" spans="1:7" x14ac:dyDescent="0.35">
      <c r="A38" s="13" t="s">
        <v>542</v>
      </c>
      <c r="B38" s="32" t="s">
        <v>543</v>
      </c>
      <c r="C38" s="32" t="s">
        <v>544</v>
      </c>
      <c r="D38" s="14">
        <v>38977</v>
      </c>
      <c r="E38" s="15">
        <v>1044.8399999999999</v>
      </c>
      <c r="F38" s="16">
        <v>9.4000000000000004E-3</v>
      </c>
      <c r="G38" s="16"/>
    </row>
    <row r="39" spans="1:7" x14ac:dyDescent="0.35">
      <c r="A39" s="13" t="s">
        <v>898</v>
      </c>
      <c r="B39" s="32" t="s">
        <v>899</v>
      </c>
      <c r="C39" s="32" t="s">
        <v>321</v>
      </c>
      <c r="D39" s="14">
        <v>35943</v>
      </c>
      <c r="E39" s="15">
        <v>1035.3</v>
      </c>
      <c r="F39" s="16">
        <v>9.2999999999999992E-3</v>
      </c>
      <c r="G39" s="16"/>
    </row>
    <row r="40" spans="1:7" x14ac:dyDescent="0.35">
      <c r="A40" s="13" t="s">
        <v>1195</v>
      </c>
      <c r="B40" s="32" t="s">
        <v>1196</v>
      </c>
      <c r="C40" s="32" t="s">
        <v>356</v>
      </c>
      <c r="D40" s="14">
        <v>65993</v>
      </c>
      <c r="E40" s="15">
        <v>1034.8399999999999</v>
      </c>
      <c r="F40" s="16">
        <v>9.2999999999999992E-3</v>
      </c>
      <c r="G40" s="16"/>
    </row>
    <row r="41" spans="1:7" x14ac:dyDescent="0.35">
      <c r="A41" s="13" t="s">
        <v>497</v>
      </c>
      <c r="B41" s="32" t="s">
        <v>498</v>
      </c>
      <c r="C41" s="32" t="s">
        <v>414</v>
      </c>
      <c r="D41" s="14">
        <v>30453</v>
      </c>
      <c r="E41" s="15">
        <v>997.03</v>
      </c>
      <c r="F41" s="16">
        <v>8.9999999999999993E-3</v>
      </c>
      <c r="G41" s="16"/>
    </row>
    <row r="42" spans="1:7" x14ac:dyDescent="0.35">
      <c r="A42" s="13" t="s">
        <v>943</v>
      </c>
      <c r="B42" s="32" t="s">
        <v>944</v>
      </c>
      <c r="C42" s="32" t="s">
        <v>371</v>
      </c>
      <c r="D42" s="14">
        <v>13224</v>
      </c>
      <c r="E42" s="15">
        <v>964.87</v>
      </c>
      <c r="F42" s="16">
        <v>8.6999999999999994E-3</v>
      </c>
      <c r="G42" s="16"/>
    </row>
    <row r="43" spans="1:7" x14ac:dyDescent="0.35">
      <c r="A43" s="13" t="s">
        <v>1179</v>
      </c>
      <c r="B43" s="32" t="s">
        <v>1180</v>
      </c>
      <c r="C43" s="32" t="s">
        <v>393</v>
      </c>
      <c r="D43" s="14">
        <v>122436</v>
      </c>
      <c r="E43" s="15">
        <v>938.17</v>
      </c>
      <c r="F43" s="16">
        <v>8.5000000000000006E-3</v>
      </c>
      <c r="G43" s="16"/>
    </row>
    <row r="44" spans="1:7" x14ac:dyDescent="0.35">
      <c r="A44" s="13" t="s">
        <v>823</v>
      </c>
      <c r="B44" s="32" t="s">
        <v>824</v>
      </c>
      <c r="C44" s="32" t="s">
        <v>321</v>
      </c>
      <c r="D44" s="14">
        <v>96519</v>
      </c>
      <c r="E44" s="15">
        <v>937.88</v>
      </c>
      <c r="F44" s="16">
        <v>8.5000000000000006E-3</v>
      </c>
      <c r="G44" s="16"/>
    </row>
    <row r="45" spans="1:7" x14ac:dyDescent="0.35">
      <c r="A45" s="13" t="s">
        <v>813</v>
      </c>
      <c r="B45" s="32" t="s">
        <v>814</v>
      </c>
      <c r="C45" s="32" t="s">
        <v>477</v>
      </c>
      <c r="D45" s="14">
        <v>56721</v>
      </c>
      <c r="E45" s="15">
        <v>921.97</v>
      </c>
      <c r="F45" s="16">
        <v>8.3000000000000001E-3</v>
      </c>
      <c r="G45" s="16"/>
    </row>
    <row r="46" spans="1:7" x14ac:dyDescent="0.35">
      <c r="A46" s="13" t="s">
        <v>811</v>
      </c>
      <c r="B46" s="32" t="s">
        <v>812</v>
      </c>
      <c r="C46" s="32" t="s">
        <v>441</v>
      </c>
      <c r="D46" s="14">
        <v>29888</v>
      </c>
      <c r="E46" s="15">
        <v>868.02</v>
      </c>
      <c r="F46" s="16">
        <v>7.7999999999999996E-3</v>
      </c>
      <c r="G46" s="16"/>
    </row>
    <row r="47" spans="1:7" x14ac:dyDescent="0.35">
      <c r="A47" s="13" t="s">
        <v>357</v>
      </c>
      <c r="B47" s="32" t="s">
        <v>358</v>
      </c>
      <c r="C47" s="32" t="s">
        <v>307</v>
      </c>
      <c r="D47" s="14">
        <v>13185</v>
      </c>
      <c r="E47" s="15">
        <v>851.45</v>
      </c>
      <c r="F47" s="16">
        <v>7.7000000000000002E-3</v>
      </c>
      <c r="G47" s="16"/>
    </row>
    <row r="48" spans="1:7" x14ac:dyDescent="0.35">
      <c r="A48" s="13" t="s">
        <v>540</v>
      </c>
      <c r="B48" s="32" t="s">
        <v>541</v>
      </c>
      <c r="C48" s="32" t="s">
        <v>307</v>
      </c>
      <c r="D48" s="14">
        <v>6507</v>
      </c>
      <c r="E48" s="15">
        <v>832.21</v>
      </c>
      <c r="F48" s="16">
        <v>7.4999999999999997E-3</v>
      </c>
      <c r="G48" s="16"/>
    </row>
    <row r="49" spans="1:7" x14ac:dyDescent="0.35">
      <c r="A49" s="13" t="s">
        <v>1233</v>
      </c>
      <c r="B49" s="32" t="s">
        <v>1234</v>
      </c>
      <c r="C49" s="32" t="s">
        <v>307</v>
      </c>
      <c r="D49" s="14">
        <v>56341</v>
      </c>
      <c r="E49" s="15">
        <v>825.23</v>
      </c>
      <c r="F49" s="16">
        <v>7.4000000000000003E-3</v>
      </c>
      <c r="G49" s="16"/>
    </row>
    <row r="50" spans="1:7" x14ac:dyDescent="0.35">
      <c r="A50" s="13" t="s">
        <v>444</v>
      </c>
      <c r="B50" s="32" t="s">
        <v>445</v>
      </c>
      <c r="C50" s="32" t="s">
        <v>356</v>
      </c>
      <c r="D50" s="14">
        <v>37994</v>
      </c>
      <c r="E50" s="15">
        <v>811.61</v>
      </c>
      <c r="F50" s="16">
        <v>7.3000000000000001E-3</v>
      </c>
      <c r="G50" s="16"/>
    </row>
    <row r="51" spans="1:7" x14ac:dyDescent="0.35">
      <c r="A51" s="13" t="s">
        <v>799</v>
      </c>
      <c r="B51" s="32" t="s">
        <v>800</v>
      </c>
      <c r="C51" s="32" t="s">
        <v>343</v>
      </c>
      <c r="D51" s="14">
        <v>16733</v>
      </c>
      <c r="E51" s="15">
        <v>796.95</v>
      </c>
      <c r="F51" s="16">
        <v>7.1999999999999998E-3</v>
      </c>
      <c r="G51" s="16"/>
    </row>
    <row r="52" spans="1:7" x14ac:dyDescent="0.35">
      <c r="A52" s="13" t="s">
        <v>1235</v>
      </c>
      <c r="B52" s="32" t="s">
        <v>1236</v>
      </c>
      <c r="C52" s="32" t="s">
        <v>340</v>
      </c>
      <c r="D52" s="14">
        <v>250236</v>
      </c>
      <c r="E52" s="15">
        <v>772.48</v>
      </c>
      <c r="F52" s="16">
        <v>7.0000000000000001E-3</v>
      </c>
      <c r="G52" s="16"/>
    </row>
    <row r="53" spans="1:7" x14ac:dyDescent="0.35">
      <c r="A53" s="13" t="s">
        <v>1183</v>
      </c>
      <c r="B53" s="32" t="s">
        <v>1184</v>
      </c>
      <c r="C53" s="32" t="s">
        <v>310</v>
      </c>
      <c r="D53" s="14">
        <v>274965</v>
      </c>
      <c r="E53" s="15">
        <v>764.54</v>
      </c>
      <c r="F53" s="16">
        <v>6.8999999999999999E-3</v>
      </c>
      <c r="G53" s="16"/>
    </row>
    <row r="54" spans="1:7" x14ac:dyDescent="0.35">
      <c r="A54" s="13" t="s">
        <v>896</v>
      </c>
      <c r="B54" s="32" t="s">
        <v>897</v>
      </c>
      <c r="C54" s="32" t="s">
        <v>398</v>
      </c>
      <c r="D54" s="14">
        <v>26613</v>
      </c>
      <c r="E54" s="15">
        <v>759.69</v>
      </c>
      <c r="F54" s="16">
        <v>6.7999999999999996E-3</v>
      </c>
      <c r="G54" s="16"/>
    </row>
    <row r="55" spans="1:7" x14ac:dyDescent="0.35">
      <c r="A55" s="13" t="s">
        <v>399</v>
      </c>
      <c r="B55" s="32" t="s">
        <v>400</v>
      </c>
      <c r="C55" s="32" t="s">
        <v>299</v>
      </c>
      <c r="D55" s="14">
        <v>76674</v>
      </c>
      <c r="E55" s="15">
        <v>736.19</v>
      </c>
      <c r="F55" s="16">
        <v>6.6E-3</v>
      </c>
      <c r="G55" s="16"/>
    </row>
    <row r="56" spans="1:7" x14ac:dyDescent="0.35">
      <c r="A56" s="13" t="s">
        <v>1237</v>
      </c>
      <c r="B56" s="32" t="s">
        <v>1238</v>
      </c>
      <c r="C56" s="32" t="s">
        <v>299</v>
      </c>
      <c r="D56" s="14">
        <v>128762</v>
      </c>
      <c r="E56" s="15">
        <v>719.91</v>
      </c>
      <c r="F56" s="16">
        <v>6.4999999999999997E-3</v>
      </c>
      <c r="G56" s="16"/>
    </row>
    <row r="57" spans="1:7" x14ac:dyDescent="0.35">
      <c r="A57" s="13" t="s">
        <v>376</v>
      </c>
      <c r="B57" s="32" t="s">
        <v>377</v>
      </c>
      <c r="C57" s="32" t="s">
        <v>378</v>
      </c>
      <c r="D57" s="14">
        <v>118729</v>
      </c>
      <c r="E57" s="15">
        <v>715.28</v>
      </c>
      <c r="F57" s="16">
        <v>6.4000000000000003E-3</v>
      </c>
      <c r="G57" s="16"/>
    </row>
    <row r="58" spans="1:7" x14ac:dyDescent="0.35">
      <c r="A58" s="13" t="s">
        <v>817</v>
      </c>
      <c r="B58" s="32" t="s">
        <v>818</v>
      </c>
      <c r="C58" s="32" t="s">
        <v>544</v>
      </c>
      <c r="D58" s="14">
        <v>64535</v>
      </c>
      <c r="E58" s="15">
        <v>698.3</v>
      </c>
      <c r="F58" s="16">
        <v>6.3E-3</v>
      </c>
      <c r="G58" s="16"/>
    </row>
    <row r="59" spans="1:7" x14ac:dyDescent="0.35">
      <c r="A59" s="13" t="s">
        <v>480</v>
      </c>
      <c r="B59" s="32" t="s">
        <v>481</v>
      </c>
      <c r="C59" s="32" t="s">
        <v>482</v>
      </c>
      <c r="D59" s="14">
        <v>18832</v>
      </c>
      <c r="E59" s="15">
        <v>694.08</v>
      </c>
      <c r="F59" s="16">
        <v>6.3E-3</v>
      </c>
      <c r="G59" s="16"/>
    </row>
    <row r="60" spans="1:7" x14ac:dyDescent="0.35">
      <c r="A60" s="13" t="s">
        <v>545</v>
      </c>
      <c r="B60" s="32" t="s">
        <v>546</v>
      </c>
      <c r="C60" s="32" t="s">
        <v>334</v>
      </c>
      <c r="D60" s="14">
        <v>15722</v>
      </c>
      <c r="E60" s="15">
        <v>660.17</v>
      </c>
      <c r="F60" s="16">
        <v>5.8999999999999999E-3</v>
      </c>
      <c r="G60" s="16"/>
    </row>
    <row r="61" spans="1:7" x14ac:dyDescent="0.35">
      <c r="A61" s="13" t="s">
        <v>574</v>
      </c>
      <c r="B61" s="32" t="s">
        <v>575</v>
      </c>
      <c r="C61" s="32" t="s">
        <v>334</v>
      </c>
      <c r="D61" s="14">
        <v>90802</v>
      </c>
      <c r="E61" s="15">
        <v>660.13</v>
      </c>
      <c r="F61" s="16">
        <v>5.8999999999999999E-3</v>
      </c>
      <c r="G61" s="16"/>
    </row>
    <row r="62" spans="1:7" x14ac:dyDescent="0.35">
      <c r="A62" s="13" t="s">
        <v>1239</v>
      </c>
      <c r="B62" s="32" t="s">
        <v>1240</v>
      </c>
      <c r="C62" s="32" t="s">
        <v>1241</v>
      </c>
      <c r="D62" s="14">
        <v>457368</v>
      </c>
      <c r="E62" s="15">
        <v>631.4</v>
      </c>
      <c r="F62" s="16">
        <v>5.7000000000000002E-3</v>
      </c>
      <c r="G62" s="16"/>
    </row>
    <row r="63" spans="1:7" x14ac:dyDescent="0.35">
      <c r="A63" s="13" t="s">
        <v>332</v>
      </c>
      <c r="B63" s="32" t="s">
        <v>333</v>
      </c>
      <c r="C63" s="32" t="s">
        <v>334</v>
      </c>
      <c r="D63" s="14">
        <v>11593</v>
      </c>
      <c r="E63" s="15">
        <v>617.37</v>
      </c>
      <c r="F63" s="16">
        <v>5.5999999999999999E-3</v>
      </c>
      <c r="G63" s="16"/>
    </row>
    <row r="64" spans="1:7" x14ac:dyDescent="0.35">
      <c r="A64" s="13" t="s">
        <v>1242</v>
      </c>
      <c r="B64" s="32" t="s">
        <v>1243</v>
      </c>
      <c r="C64" s="32" t="s">
        <v>436</v>
      </c>
      <c r="D64" s="14">
        <v>91192</v>
      </c>
      <c r="E64" s="15">
        <v>597.16999999999996</v>
      </c>
      <c r="F64" s="16">
        <v>5.4000000000000003E-3</v>
      </c>
      <c r="G64" s="16"/>
    </row>
    <row r="65" spans="1:7" x14ac:dyDescent="0.35">
      <c r="A65" s="13" t="s">
        <v>415</v>
      </c>
      <c r="B65" s="32" t="s">
        <v>416</v>
      </c>
      <c r="C65" s="32" t="s">
        <v>299</v>
      </c>
      <c r="D65" s="14">
        <v>107714</v>
      </c>
      <c r="E65" s="15">
        <v>570.83000000000004</v>
      </c>
      <c r="F65" s="16">
        <v>5.1000000000000004E-3</v>
      </c>
      <c r="G65" s="16"/>
    </row>
    <row r="66" spans="1:7" x14ac:dyDescent="0.35">
      <c r="A66" s="13" t="s">
        <v>308</v>
      </c>
      <c r="B66" s="32" t="s">
        <v>309</v>
      </c>
      <c r="C66" s="32" t="s">
        <v>310</v>
      </c>
      <c r="D66" s="14">
        <v>7903</v>
      </c>
      <c r="E66" s="15">
        <v>562.96</v>
      </c>
      <c r="F66" s="16">
        <v>5.1000000000000004E-3</v>
      </c>
      <c r="G66" s="16"/>
    </row>
    <row r="67" spans="1:7" x14ac:dyDescent="0.35">
      <c r="A67" s="13" t="s">
        <v>945</v>
      </c>
      <c r="B67" s="32" t="s">
        <v>946</v>
      </c>
      <c r="C67" s="32" t="s">
        <v>371</v>
      </c>
      <c r="D67" s="14">
        <v>74013</v>
      </c>
      <c r="E67" s="15">
        <v>532.78</v>
      </c>
      <c r="F67" s="16">
        <v>4.7999999999999996E-3</v>
      </c>
      <c r="G67" s="16"/>
    </row>
    <row r="68" spans="1:7" x14ac:dyDescent="0.35">
      <c r="A68" s="13" t="s">
        <v>1244</v>
      </c>
      <c r="B68" s="32" t="s">
        <v>1245</v>
      </c>
      <c r="C68" s="32" t="s">
        <v>310</v>
      </c>
      <c r="D68" s="14">
        <v>322695</v>
      </c>
      <c r="E68" s="15">
        <v>528.45000000000005</v>
      </c>
      <c r="F68" s="16">
        <v>4.7999999999999996E-3</v>
      </c>
      <c r="G68" s="16"/>
    </row>
    <row r="69" spans="1:7" x14ac:dyDescent="0.35">
      <c r="A69" s="13" t="s">
        <v>350</v>
      </c>
      <c r="B69" s="32" t="s">
        <v>351</v>
      </c>
      <c r="C69" s="32" t="s">
        <v>331</v>
      </c>
      <c r="D69" s="14">
        <v>22504</v>
      </c>
      <c r="E69" s="15">
        <v>523.63</v>
      </c>
      <c r="F69" s="16">
        <v>4.7000000000000002E-3</v>
      </c>
      <c r="G69" s="16"/>
    </row>
    <row r="70" spans="1:7" x14ac:dyDescent="0.35">
      <c r="A70" s="13" t="s">
        <v>456</v>
      </c>
      <c r="B70" s="32" t="s">
        <v>457</v>
      </c>
      <c r="C70" s="32" t="s">
        <v>436</v>
      </c>
      <c r="D70" s="14">
        <v>28782</v>
      </c>
      <c r="E70" s="15">
        <v>514.54999999999995</v>
      </c>
      <c r="F70" s="16">
        <v>4.5999999999999999E-3</v>
      </c>
      <c r="G70" s="16"/>
    </row>
    <row r="71" spans="1:7" x14ac:dyDescent="0.35">
      <c r="A71" s="13" t="s">
        <v>1202</v>
      </c>
      <c r="B71" s="32" t="s">
        <v>1203</v>
      </c>
      <c r="C71" s="32" t="s">
        <v>321</v>
      </c>
      <c r="D71" s="14">
        <v>1711</v>
      </c>
      <c r="E71" s="15">
        <v>508.87</v>
      </c>
      <c r="F71" s="16">
        <v>4.5999999999999999E-3</v>
      </c>
      <c r="G71" s="16"/>
    </row>
    <row r="72" spans="1:7" x14ac:dyDescent="0.35">
      <c r="A72" s="13" t="s">
        <v>947</v>
      </c>
      <c r="B72" s="32" t="s">
        <v>948</v>
      </c>
      <c r="C72" s="32" t="s">
        <v>321</v>
      </c>
      <c r="D72" s="14">
        <v>37695</v>
      </c>
      <c r="E72" s="15">
        <v>503.04</v>
      </c>
      <c r="F72" s="16">
        <v>4.4999999999999997E-3</v>
      </c>
      <c r="G72" s="16"/>
    </row>
    <row r="73" spans="1:7" x14ac:dyDescent="0.35">
      <c r="A73" s="13" t="s">
        <v>1197</v>
      </c>
      <c r="B73" s="32" t="s">
        <v>1198</v>
      </c>
      <c r="C73" s="32" t="s">
        <v>1199</v>
      </c>
      <c r="D73" s="14">
        <v>111846</v>
      </c>
      <c r="E73" s="15">
        <v>497.1</v>
      </c>
      <c r="F73" s="16">
        <v>4.4999999999999997E-3</v>
      </c>
      <c r="G73" s="16"/>
    </row>
    <row r="74" spans="1:7" x14ac:dyDescent="0.35">
      <c r="A74" s="13" t="s">
        <v>470</v>
      </c>
      <c r="B74" s="32" t="s">
        <v>471</v>
      </c>
      <c r="C74" s="32" t="s">
        <v>398</v>
      </c>
      <c r="D74" s="14">
        <v>7247</v>
      </c>
      <c r="E74" s="15">
        <v>473.67</v>
      </c>
      <c r="F74" s="16">
        <v>4.3E-3</v>
      </c>
      <c r="G74" s="16"/>
    </row>
    <row r="75" spans="1:7" x14ac:dyDescent="0.35">
      <c r="A75" s="13" t="s">
        <v>510</v>
      </c>
      <c r="B75" s="32" t="s">
        <v>511</v>
      </c>
      <c r="C75" s="32" t="s">
        <v>356</v>
      </c>
      <c r="D75" s="14">
        <v>357166</v>
      </c>
      <c r="E75" s="15">
        <v>455.1</v>
      </c>
      <c r="F75" s="16">
        <v>4.1000000000000003E-3</v>
      </c>
      <c r="G75" s="16"/>
    </row>
    <row r="76" spans="1:7" x14ac:dyDescent="0.35">
      <c r="A76" s="13" t="s">
        <v>505</v>
      </c>
      <c r="B76" s="32" t="s">
        <v>506</v>
      </c>
      <c r="C76" s="32" t="s">
        <v>349</v>
      </c>
      <c r="D76" s="14">
        <v>5056</v>
      </c>
      <c r="E76" s="15">
        <v>444.86</v>
      </c>
      <c r="F76" s="16">
        <v>4.0000000000000001E-3</v>
      </c>
      <c r="G76" s="16"/>
    </row>
    <row r="77" spans="1:7" x14ac:dyDescent="0.35">
      <c r="A77" s="13" t="s">
        <v>884</v>
      </c>
      <c r="B77" s="32" t="s">
        <v>885</v>
      </c>
      <c r="C77" s="32" t="s">
        <v>368</v>
      </c>
      <c r="D77" s="14">
        <v>208320</v>
      </c>
      <c r="E77" s="15">
        <v>443.87</v>
      </c>
      <c r="F77" s="16">
        <v>4.0000000000000001E-3</v>
      </c>
      <c r="G77" s="16"/>
    </row>
    <row r="78" spans="1:7" x14ac:dyDescent="0.35">
      <c r="A78" s="13" t="s">
        <v>1246</v>
      </c>
      <c r="B78" s="32" t="s">
        <v>1247</v>
      </c>
      <c r="C78" s="32" t="s">
        <v>509</v>
      </c>
      <c r="D78" s="14">
        <v>170000</v>
      </c>
      <c r="E78" s="15">
        <v>406.73</v>
      </c>
      <c r="F78" s="16">
        <v>3.7000000000000002E-3</v>
      </c>
      <c r="G78" s="16"/>
    </row>
    <row r="79" spans="1:7" x14ac:dyDescent="0.35">
      <c r="A79" s="13" t="s">
        <v>483</v>
      </c>
      <c r="B79" s="32" t="s">
        <v>484</v>
      </c>
      <c r="C79" s="32" t="s">
        <v>393</v>
      </c>
      <c r="D79" s="14">
        <v>58386</v>
      </c>
      <c r="E79" s="15">
        <v>388.47</v>
      </c>
      <c r="F79" s="16">
        <v>3.5000000000000001E-3</v>
      </c>
      <c r="G79" s="16"/>
    </row>
    <row r="80" spans="1:7" x14ac:dyDescent="0.35">
      <c r="A80" s="13" t="s">
        <v>1248</v>
      </c>
      <c r="B80" s="32" t="s">
        <v>1249</v>
      </c>
      <c r="C80" s="32" t="s">
        <v>337</v>
      </c>
      <c r="D80" s="14">
        <v>70276</v>
      </c>
      <c r="E80" s="15">
        <v>152.97999999999999</v>
      </c>
      <c r="F80" s="16">
        <v>1.4E-3</v>
      </c>
      <c r="G80" s="16"/>
    </row>
    <row r="81" spans="1:7" x14ac:dyDescent="0.35">
      <c r="A81" s="17" t="s">
        <v>193</v>
      </c>
      <c r="B81" s="33"/>
      <c r="C81" s="33"/>
      <c r="D81" s="18"/>
      <c r="E81" s="37">
        <v>107367.17</v>
      </c>
      <c r="F81" s="38">
        <v>0.96740000000000004</v>
      </c>
      <c r="G81" s="21"/>
    </row>
    <row r="82" spans="1:7" x14ac:dyDescent="0.35">
      <c r="A82" s="17" t="s">
        <v>514</v>
      </c>
      <c r="B82" s="32"/>
      <c r="C82" s="32"/>
      <c r="D82" s="14"/>
      <c r="E82" s="15"/>
      <c r="F82" s="16"/>
      <c r="G82" s="16"/>
    </row>
    <row r="83" spans="1:7" x14ac:dyDescent="0.35">
      <c r="A83" s="17" t="s">
        <v>193</v>
      </c>
      <c r="B83" s="32"/>
      <c r="C83" s="32"/>
      <c r="D83" s="14"/>
      <c r="E83" s="39" t="s">
        <v>131</v>
      </c>
      <c r="F83" s="40" t="s">
        <v>131</v>
      </c>
      <c r="G83" s="16"/>
    </row>
    <row r="84" spans="1:7" x14ac:dyDescent="0.35">
      <c r="A84" s="24" t="s">
        <v>196</v>
      </c>
      <c r="B84" s="34"/>
      <c r="C84" s="34"/>
      <c r="D84" s="25"/>
      <c r="E84" s="29">
        <v>107367.17</v>
      </c>
      <c r="F84" s="30">
        <v>0.96740000000000004</v>
      </c>
      <c r="G84" s="21"/>
    </row>
    <row r="85" spans="1:7" x14ac:dyDescent="0.35">
      <c r="A85" s="13"/>
      <c r="B85" s="32"/>
      <c r="C85" s="32"/>
      <c r="D85" s="14"/>
      <c r="E85" s="15"/>
      <c r="F85" s="16"/>
      <c r="G85" s="16"/>
    </row>
    <row r="86" spans="1:7" x14ac:dyDescent="0.35">
      <c r="A86" s="17" t="s">
        <v>925</v>
      </c>
      <c r="B86" s="32"/>
      <c r="C86" s="32"/>
      <c r="D86" s="14"/>
      <c r="E86" s="15"/>
      <c r="F86" s="16"/>
      <c r="G86" s="16"/>
    </row>
    <row r="87" spans="1:7" x14ac:dyDescent="0.35">
      <c r="A87" s="17" t="s">
        <v>926</v>
      </c>
      <c r="B87" s="32"/>
      <c r="C87" s="32"/>
      <c r="D87" s="14"/>
      <c r="E87" s="15"/>
      <c r="F87" s="16"/>
      <c r="G87" s="16"/>
    </row>
    <row r="88" spans="1:7" x14ac:dyDescent="0.35">
      <c r="A88" s="13" t="s">
        <v>927</v>
      </c>
      <c r="B88" s="32"/>
      <c r="C88" s="32" t="s">
        <v>928</v>
      </c>
      <c r="D88" s="14">
        <v>6000</v>
      </c>
      <c r="E88" s="15">
        <v>1428.35</v>
      </c>
      <c r="F88" s="16">
        <v>1.2871E-2</v>
      </c>
      <c r="G88" s="16"/>
    </row>
    <row r="89" spans="1:7" x14ac:dyDescent="0.35">
      <c r="A89" s="13" t="s">
        <v>1250</v>
      </c>
      <c r="B89" s="32"/>
      <c r="C89" s="32" t="s">
        <v>928</v>
      </c>
      <c r="D89" s="14">
        <v>990</v>
      </c>
      <c r="E89" s="15">
        <v>507.73</v>
      </c>
      <c r="F89" s="16">
        <v>4.5750000000000001E-3</v>
      </c>
      <c r="G89" s="16"/>
    </row>
    <row r="90" spans="1:7" x14ac:dyDescent="0.35">
      <c r="A90" s="17" t="s">
        <v>193</v>
      </c>
      <c r="B90" s="33"/>
      <c r="C90" s="33"/>
      <c r="D90" s="18"/>
      <c r="E90" s="37">
        <v>1936.08</v>
      </c>
      <c r="F90" s="38">
        <v>1.7446E-2</v>
      </c>
      <c r="G90" s="21"/>
    </row>
    <row r="91" spans="1:7" x14ac:dyDescent="0.35">
      <c r="A91" s="13"/>
      <c r="B91" s="32"/>
      <c r="C91" s="32"/>
      <c r="D91" s="14"/>
      <c r="E91" s="15"/>
      <c r="F91" s="16"/>
      <c r="G91" s="16"/>
    </row>
    <row r="92" spans="1:7" x14ac:dyDescent="0.35">
      <c r="A92" s="13"/>
      <c r="B92" s="32"/>
      <c r="C92" s="32"/>
      <c r="D92" s="14"/>
      <c r="E92" s="15"/>
      <c r="F92" s="16"/>
      <c r="G92" s="16"/>
    </row>
    <row r="93" spans="1:7" x14ac:dyDescent="0.35">
      <c r="A93" s="13"/>
      <c r="B93" s="32"/>
      <c r="C93" s="32"/>
      <c r="D93" s="14"/>
      <c r="E93" s="15"/>
      <c r="F93" s="16"/>
      <c r="G93" s="16"/>
    </row>
    <row r="94" spans="1:7" x14ac:dyDescent="0.35">
      <c r="A94" s="24" t="s">
        <v>196</v>
      </c>
      <c r="B94" s="34"/>
      <c r="C94" s="34"/>
      <c r="D94" s="25"/>
      <c r="E94" s="19">
        <v>1936.08</v>
      </c>
      <c r="F94" s="20">
        <v>1.7446E-2</v>
      </c>
      <c r="G94" s="21"/>
    </row>
    <row r="95" spans="1:7" x14ac:dyDescent="0.35">
      <c r="A95" s="13"/>
      <c r="B95" s="32"/>
      <c r="C95" s="32"/>
      <c r="D95" s="14"/>
      <c r="E95" s="15"/>
      <c r="F95" s="16"/>
      <c r="G95" s="16"/>
    </row>
    <row r="96" spans="1:7" x14ac:dyDescent="0.35">
      <c r="A96" s="17" t="s">
        <v>197</v>
      </c>
      <c r="B96" s="32"/>
      <c r="C96" s="32"/>
      <c r="D96" s="14"/>
      <c r="E96" s="15"/>
      <c r="F96" s="16"/>
      <c r="G96" s="16"/>
    </row>
    <row r="97" spans="1:7" x14ac:dyDescent="0.35">
      <c r="A97" s="13"/>
      <c r="B97" s="32"/>
      <c r="C97" s="32"/>
      <c r="D97" s="14"/>
      <c r="E97" s="15"/>
      <c r="F97" s="16"/>
      <c r="G97" s="16"/>
    </row>
    <row r="98" spans="1:7" x14ac:dyDescent="0.35">
      <c r="A98" s="17" t="s">
        <v>929</v>
      </c>
      <c r="B98" s="32"/>
      <c r="C98" s="32"/>
      <c r="D98" s="14"/>
      <c r="E98" s="15"/>
      <c r="F98" s="16"/>
      <c r="G98" s="16"/>
    </row>
    <row r="99" spans="1:7" x14ac:dyDescent="0.35">
      <c r="A99" s="13" t="s">
        <v>930</v>
      </c>
      <c r="B99" s="32" t="s">
        <v>931</v>
      </c>
      <c r="C99" s="32" t="s">
        <v>281</v>
      </c>
      <c r="D99" s="14">
        <v>200000</v>
      </c>
      <c r="E99" s="15">
        <v>198.74</v>
      </c>
      <c r="F99" s="16">
        <v>1.8E-3</v>
      </c>
      <c r="G99" s="16">
        <v>6.4397999999999997E-2</v>
      </c>
    </row>
    <row r="100" spans="1:7" x14ac:dyDescent="0.35">
      <c r="A100" s="17" t="s">
        <v>193</v>
      </c>
      <c r="B100" s="33"/>
      <c r="C100" s="33"/>
      <c r="D100" s="18"/>
      <c r="E100" s="37">
        <v>198.74</v>
      </c>
      <c r="F100" s="38">
        <v>1.8E-3</v>
      </c>
      <c r="G100" s="21"/>
    </row>
    <row r="101" spans="1:7" x14ac:dyDescent="0.35">
      <c r="A101" s="13"/>
      <c r="B101" s="32"/>
      <c r="C101" s="32"/>
      <c r="D101" s="14"/>
      <c r="E101" s="15"/>
      <c r="F101" s="16"/>
      <c r="G101" s="16"/>
    </row>
    <row r="102" spans="1:7" x14ac:dyDescent="0.35">
      <c r="A102" s="24" t="s">
        <v>196</v>
      </c>
      <c r="B102" s="34"/>
      <c r="C102" s="34"/>
      <c r="D102" s="25"/>
      <c r="E102" s="19">
        <v>198.74</v>
      </c>
      <c r="F102" s="20">
        <v>1.8E-3</v>
      </c>
      <c r="G102" s="21"/>
    </row>
    <row r="103" spans="1:7" x14ac:dyDescent="0.35">
      <c r="A103" s="13"/>
      <c r="B103" s="32"/>
      <c r="C103" s="32"/>
      <c r="D103" s="14"/>
      <c r="E103" s="15"/>
      <c r="F103" s="16"/>
      <c r="G103" s="16"/>
    </row>
    <row r="104" spans="1:7" x14ac:dyDescent="0.35">
      <c r="A104" s="13"/>
      <c r="B104" s="32"/>
      <c r="C104" s="32"/>
      <c r="D104" s="14"/>
      <c r="E104" s="15"/>
      <c r="F104" s="16"/>
      <c r="G104" s="16"/>
    </row>
    <row r="105" spans="1:7" x14ac:dyDescent="0.35">
      <c r="A105" s="17" t="s">
        <v>205</v>
      </c>
      <c r="B105" s="32"/>
      <c r="C105" s="32"/>
      <c r="D105" s="14"/>
      <c r="E105" s="15"/>
      <c r="F105" s="16"/>
      <c r="G105" s="16"/>
    </row>
    <row r="106" spans="1:7" x14ac:dyDescent="0.35">
      <c r="A106" s="13" t="s">
        <v>206</v>
      </c>
      <c r="B106" s="32"/>
      <c r="C106" s="32"/>
      <c r="D106" s="14"/>
      <c r="E106" s="15">
        <v>3538.36</v>
      </c>
      <c r="F106" s="16">
        <v>3.1899999999999998E-2</v>
      </c>
      <c r="G106" s="16">
        <v>6.6451999999999997E-2</v>
      </c>
    </row>
    <row r="107" spans="1:7" x14ac:dyDescent="0.35">
      <c r="A107" s="17" t="s">
        <v>193</v>
      </c>
      <c r="B107" s="33"/>
      <c r="C107" s="33"/>
      <c r="D107" s="18"/>
      <c r="E107" s="37">
        <v>3538.36</v>
      </c>
      <c r="F107" s="38">
        <v>3.1899999999999998E-2</v>
      </c>
      <c r="G107" s="21"/>
    </row>
    <row r="108" spans="1:7" x14ac:dyDescent="0.35">
      <c r="A108" s="13"/>
      <c r="B108" s="32"/>
      <c r="C108" s="32"/>
      <c r="D108" s="14"/>
      <c r="E108" s="15"/>
      <c r="F108" s="16"/>
      <c r="G108" s="16"/>
    </row>
    <row r="109" spans="1:7" x14ac:dyDescent="0.35">
      <c r="A109" s="24" t="s">
        <v>196</v>
      </c>
      <c r="B109" s="34"/>
      <c r="C109" s="34"/>
      <c r="D109" s="25"/>
      <c r="E109" s="19">
        <v>3538.36</v>
      </c>
      <c r="F109" s="20">
        <v>3.1899999999999998E-2</v>
      </c>
      <c r="G109" s="21"/>
    </row>
    <row r="110" spans="1:7" x14ac:dyDescent="0.35">
      <c r="A110" s="13" t="s">
        <v>207</v>
      </c>
      <c r="B110" s="32"/>
      <c r="C110" s="32"/>
      <c r="D110" s="14"/>
      <c r="E110" s="15">
        <v>0.64419400000000004</v>
      </c>
      <c r="F110" s="16">
        <v>5.0000000000000004E-6</v>
      </c>
      <c r="G110" s="16"/>
    </row>
    <row r="111" spans="1:7" x14ac:dyDescent="0.35">
      <c r="A111" s="13" t="s">
        <v>208</v>
      </c>
      <c r="B111" s="32"/>
      <c r="C111" s="32"/>
      <c r="D111" s="14"/>
      <c r="E111" s="36">
        <v>-130.794194</v>
      </c>
      <c r="F111" s="26">
        <v>-1.1050000000000001E-3</v>
      </c>
      <c r="G111" s="16">
        <v>6.6451999999999997E-2</v>
      </c>
    </row>
    <row r="112" spans="1:7" x14ac:dyDescent="0.35">
      <c r="A112" s="27" t="s">
        <v>209</v>
      </c>
      <c r="B112" s="35"/>
      <c r="C112" s="35"/>
      <c r="D112" s="28"/>
      <c r="E112" s="29">
        <v>110974.12</v>
      </c>
      <c r="F112" s="30">
        <v>1</v>
      </c>
      <c r="G112" s="30"/>
    </row>
    <row r="114" spans="1:3" x14ac:dyDescent="0.35">
      <c r="A114" s="1" t="s">
        <v>932</v>
      </c>
    </row>
    <row r="117" spans="1:3" x14ac:dyDescent="0.35">
      <c r="A117" s="1" t="s">
        <v>212</v>
      </c>
    </row>
    <row r="118" spans="1:3" x14ac:dyDescent="0.35">
      <c r="A118" s="48" t="s">
        <v>213</v>
      </c>
      <c r="B118" s="3" t="s">
        <v>131</v>
      </c>
    </row>
    <row r="119" spans="1:3" x14ac:dyDescent="0.35">
      <c r="A119" t="s">
        <v>214</v>
      </c>
    </row>
    <row r="120" spans="1:3" x14ac:dyDescent="0.35">
      <c r="A120" t="s">
        <v>267</v>
      </c>
      <c r="B120" t="s">
        <v>216</v>
      </c>
      <c r="C120" t="s">
        <v>216</v>
      </c>
    </row>
    <row r="121" spans="1:3" x14ac:dyDescent="0.35">
      <c r="B121" s="49">
        <v>45625</v>
      </c>
      <c r="C121" s="49">
        <v>45657</v>
      </c>
    </row>
    <row r="122" spans="1:3" x14ac:dyDescent="0.35">
      <c r="A122" t="s">
        <v>515</v>
      </c>
      <c r="B122">
        <v>93.37</v>
      </c>
      <c r="C122">
        <v>92.43</v>
      </c>
    </row>
    <row r="123" spans="1:3" x14ac:dyDescent="0.35">
      <c r="A123" t="s">
        <v>269</v>
      </c>
      <c r="B123">
        <v>38.99</v>
      </c>
      <c r="C123">
        <v>38.6</v>
      </c>
    </row>
    <row r="124" spans="1:3" x14ac:dyDescent="0.35">
      <c r="A124" t="s">
        <v>1251</v>
      </c>
      <c r="B124">
        <v>82.63</v>
      </c>
      <c r="C124">
        <v>81.680000000000007</v>
      </c>
    </row>
    <row r="125" spans="1:3" x14ac:dyDescent="0.35">
      <c r="A125" t="s">
        <v>1252</v>
      </c>
      <c r="B125">
        <v>83.61</v>
      </c>
      <c r="C125">
        <v>82.65</v>
      </c>
    </row>
    <row r="126" spans="1:3" x14ac:dyDescent="0.35">
      <c r="A126" t="s">
        <v>1253</v>
      </c>
      <c r="B126">
        <v>81.540000000000006</v>
      </c>
      <c r="C126">
        <v>80.61</v>
      </c>
    </row>
    <row r="127" spans="1:3" x14ac:dyDescent="0.35">
      <c r="A127" t="s">
        <v>1254</v>
      </c>
      <c r="B127">
        <v>66.650000000000006</v>
      </c>
      <c r="C127">
        <v>65.89</v>
      </c>
    </row>
    <row r="128" spans="1:3" x14ac:dyDescent="0.35">
      <c r="A128" t="s">
        <v>516</v>
      </c>
      <c r="B128">
        <v>82.12</v>
      </c>
      <c r="C128">
        <v>81.19</v>
      </c>
    </row>
    <row r="129" spans="1:4" x14ac:dyDescent="0.35">
      <c r="A129" t="s">
        <v>271</v>
      </c>
      <c r="B129">
        <v>28.05</v>
      </c>
      <c r="C129">
        <v>27.73</v>
      </c>
    </row>
    <row r="131" spans="1:4" x14ac:dyDescent="0.35">
      <c r="A131" t="s">
        <v>218</v>
      </c>
      <c r="B131" s="3" t="s">
        <v>131</v>
      </c>
    </row>
    <row r="132" spans="1:4" x14ac:dyDescent="0.35">
      <c r="A132" t="s">
        <v>219</v>
      </c>
      <c r="B132" s="3" t="s">
        <v>131</v>
      </c>
    </row>
    <row r="133" spans="1:4" ht="30" customHeight="1" x14ac:dyDescent="0.35">
      <c r="A133" s="48" t="s">
        <v>220</v>
      </c>
      <c r="B133" s="3" t="s">
        <v>131</v>
      </c>
    </row>
    <row r="134" spans="1:4" ht="30" customHeight="1" x14ac:dyDescent="0.35">
      <c r="A134" s="48" t="s">
        <v>221</v>
      </c>
      <c r="B134" s="3" t="s">
        <v>131</v>
      </c>
    </row>
    <row r="135" spans="1:4" x14ac:dyDescent="0.35">
      <c r="A135" t="s">
        <v>517</v>
      </c>
      <c r="B135" s="50">
        <v>1.0532999999999999</v>
      </c>
    </row>
    <row r="136" spans="1:4" ht="45" customHeight="1" x14ac:dyDescent="0.35">
      <c r="A136" s="48" t="s">
        <v>223</v>
      </c>
      <c r="B136" s="3">
        <v>1936.083885</v>
      </c>
    </row>
    <row r="137" spans="1:4" x14ac:dyDescent="0.35">
      <c r="B137" s="3"/>
    </row>
    <row r="138" spans="1:4" ht="30" customHeight="1" x14ac:dyDescent="0.35">
      <c r="A138" s="48" t="s">
        <v>224</v>
      </c>
      <c r="B138" s="3" t="s">
        <v>131</v>
      </c>
    </row>
    <row r="139" spans="1:4" ht="30" customHeight="1" x14ac:dyDescent="0.35">
      <c r="A139" s="48" t="s">
        <v>225</v>
      </c>
      <c r="B139" t="s">
        <v>131</v>
      </c>
    </row>
    <row r="140" spans="1:4" ht="30" customHeight="1" x14ac:dyDescent="0.35">
      <c r="A140" s="48" t="s">
        <v>226</v>
      </c>
      <c r="B140" s="3" t="s">
        <v>131</v>
      </c>
    </row>
    <row r="141" spans="1:4" ht="30" customHeight="1" x14ac:dyDescent="0.35">
      <c r="A141" s="48" t="s">
        <v>227</v>
      </c>
      <c r="B141" s="3" t="s">
        <v>131</v>
      </c>
    </row>
    <row r="143" spans="1:4" ht="70" customHeight="1" x14ac:dyDescent="0.35">
      <c r="A143" s="71" t="s">
        <v>237</v>
      </c>
      <c r="B143" s="71" t="s">
        <v>238</v>
      </c>
      <c r="C143" s="71" t="s">
        <v>5</v>
      </c>
      <c r="D143" s="71" t="s">
        <v>6</v>
      </c>
    </row>
    <row r="144" spans="1:4" ht="70" customHeight="1" x14ac:dyDescent="0.35">
      <c r="A144" s="71" t="s">
        <v>1255</v>
      </c>
      <c r="B144" s="71"/>
      <c r="C144" s="71" t="s">
        <v>43</v>
      </c>
      <c r="D144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96"/>
  <sheetViews>
    <sheetView showGridLines="0" workbookViewId="0">
      <pane ySplit="4" topLeftCell="A57" activePane="bottomLeft" state="frozen"/>
      <selection pane="bottomLeft" activeCell="D57" sqref="D57"/>
    </sheetView>
  </sheetViews>
  <sheetFormatPr defaultRowHeight="14.5" x14ac:dyDescent="0.35"/>
  <cols>
    <col min="1" max="1" width="50.54296875" customWidth="1"/>
    <col min="2" max="2" width="22" bestFit="1" customWidth="1"/>
    <col min="3" max="3" width="26.7265625" customWidth="1"/>
    <col min="4" max="4" width="22" customWidth="1"/>
    <col min="5" max="5" width="16.453125" customWidth="1"/>
    <col min="6" max="6" width="22" customWidth="1"/>
    <col min="7" max="7" width="6.1796875" style="2" bestFit="1" customWidth="1"/>
    <col min="12" max="12" width="70.26953125" bestFit="1" customWidth="1"/>
    <col min="13" max="13" width="10.81640625" bestFit="1" customWidth="1"/>
    <col min="14" max="14" width="10.54296875" bestFit="1" customWidth="1"/>
    <col min="15" max="15" width="12" bestFit="1" customWidth="1"/>
    <col min="16" max="16" width="12.54296875" customWidth="1"/>
  </cols>
  <sheetData>
    <row r="1" spans="1:8" ht="36.75" customHeight="1" x14ac:dyDescent="0.35">
      <c r="A1" s="74" t="s">
        <v>1256</v>
      </c>
      <c r="B1" s="75"/>
      <c r="C1" s="75"/>
      <c r="D1" s="75"/>
      <c r="E1" s="75"/>
      <c r="F1" s="75"/>
      <c r="G1" s="76"/>
      <c r="H1" s="47" t="str">
        <f>HYPERLINK("[EDEL_Portfolio Monthly Notes 31-Dec-2024.xlsx]Index!A1","Index")</f>
        <v>Index</v>
      </c>
    </row>
    <row r="2" spans="1:8" ht="19.5" customHeight="1" x14ac:dyDescent="0.35">
      <c r="A2" s="74" t="s">
        <v>1257</v>
      </c>
      <c r="B2" s="75"/>
      <c r="C2" s="75"/>
      <c r="D2" s="75"/>
      <c r="E2" s="75"/>
      <c r="F2" s="75"/>
      <c r="G2" s="76"/>
    </row>
    <row r="4" spans="1:8" ht="48" customHeight="1" x14ac:dyDescent="0.35">
      <c r="A4" s="4" t="s">
        <v>123</v>
      </c>
      <c r="B4" s="4" t="s">
        <v>124</v>
      </c>
      <c r="C4" s="4" t="s">
        <v>125</v>
      </c>
      <c r="D4" s="5" t="s">
        <v>126</v>
      </c>
      <c r="E4" s="6" t="s">
        <v>127</v>
      </c>
      <c r="F4" s="6" t="s">
        <v>128</v>
      </c>
      <c r="G4" s="7" t="s">
        <v>129</v>
      </c>
    </row>
    <row r="5" spans="1:8" x14ac:dyDescent="0.35">
      <c r="A5" s="8"/>
      <c r="B5" s="31"/>
      <c r="C5" s="31"/>
      <c r="D5" s="9"/>
      <c r="E5" s="10"/>
      <c r="F5" s="11"/>
      <c r="G5" s="12"/>
    </row>
    <row r="6" spans="1:8" x14ac:dyDescent="0.35">
      <c r="A6" s="17" t="s">
        <v>130</v>
      </c>
      <c r="B6" s="32"/>
      <c r="C6" s="32"/>
      <c r="D6" s="14"/>
      <c r="E6" s="15"/>
      <c r="F6" s="16"/>
      <c r="G6" s="16"/>
    </row>
    <row r="7" spans="1:8" x14ac:dyDescent="0.35">
      <c r="A7" s="17" t="s">
        <v>296</v>
      </c>
      <c r="B7" s="32"/>
      <c r="C7" s="32"/>
      <c r="D7" s="14"/>
      <c r="E7" s="15"/>
      <c r="F7" s="16"/>
      <c r="G7" s="16"/>
    </row>
    <row r="8" spans="1:8" x14ac:dyDescent="0.35">
      <c r="A8" s="13" t="s">
        <v>372</v>
      </c>
      <c r="B8" s="32" t="s">
        <v>373</v>
      </c>
      <c r="C8" s="32" t="s">
        <v>307</v>
      </c>
      <c r="D8" s="14">
        <v>668</v>
      </c>
      <c r="E8" s="15">
        <v>64.55</v>
      </c>
      <c r="F8" s="16">
        <v>5.0900000000000001E-2</v>
      </c>
      <c r="G8" s="16"/>
    </row>
    <row r="9" spans="1:8" x14ac:dyDescent="0.35">
      <c r="A9" s="13" t="s">
        <v>357</v>
      </c>
      <c r="B9" s="32" t="s">
        <v>358</v>
      </c>
      <c r="C9" s="32" t="s">
        <v>307</v>
      </c>
      <c r="D9" s="14">
        <v>996</v>
      </c>
      <c r="E9" s="15">
        <v>64.319999999999993</v>
      </c>
      <c r="F9" s="16">
        <v>5.0700000000000002E-2</v>
      </c>
      <c r="G9" s="16"/>
    </row>
    <row r="10" spans="1:8" x14ac:dyDescent="0.35">
      <c r="A10" s="13" t="s">
        <v>374</v>
      </c>
      <c r="B10" s="32" t="s">
        <v>375</v>
      </c>
      <c r="C10" s="32" t="s">
        <v>307</v>
      </c>
      <c r="D10" s="14">
        <v>3335</v>
      </c>
      <c r="E10" s="15">
        <v>63.95</v>
      </c>
      <c r="F10" s="16">
        <v>5.04E-2</v>
      </c>
      <c r="G10" s="16"/>
    </row>
    <row r="11" spans="1:8" x14ac:dyDescent="0.35">
      <c r="A11" s="13" t="s">
        <v>308</v>
      </c>
      <c r="B11" s="32" t="s">
        <v>309</v>
      </c>
      <c r="C11" s="32" t="s">
        <v>310</v>
      </c>
      <c r="D11" s="14">
        <v>896</v>
      </c>
      <c r="E11" s="15">
        <v>63.83</v>
      </c>
      <c r="F11" s="16">
        <v>5.0299999999999997E-2</v>
      </c>
      <c r="G11" s="16"/>
    </row>
    <row r="12" spans="1:8" x14ac:dyDescent="0.35">
      <c r="A12" s="13" t="s">
        <v>322</v>
      </c>
      <c r="B12" s="32" t="s">
        <v>323</v>
      </c>
      <c r="C12" s="32" t="s">
        <v>324</v>
      </c>
      <c r="D12" s="14">
        <v>21461</v>
      </c>
      <c r="E12" s="15">
        <v>62.91</v>
      </c>
      <c r="F12" s="16">
        <v>4.9599999999999998E-2</v>
      </c>
      <c r="G12" s="16"/>
    </row>
    <row r="13" spans="1:8" x14ac:dyDescent="0.35">
      <c r="A13" s="13" t="s">
        <v>505</v>
      </c>
      <c r="B13" s="32" t="s">
        <v>506</v>
      </c>
      <c r="C13" s="32" t="s">
        <v>349</v>
      </c>
      <c r="D13" s="14">
        <v>714</v>
      </c>
      <c r="E13" s="15">
        <v>62.82</v>
      </c>
      <c r="F13" s="16">
        <v>4.9500000000000002E-2</v>
      </c>
      <c r="G13" s="16"/>
    </row>
    <row r="14" spans="1:8" x14ac:dyDescent="0.35">
      <c r="A14" s="13" t="s">
        <v>325</v>
      </c>
      <c r="B14" s="32" t="s">
        <v>326</v>
      </c>
      <c r="C14" s="32" t="s">
        <v>307</v>
      </c>
      <c r="D14" s="14">
        <v>1520</v>
      </c>
      <c r="E14" s="15">
        <v>62.24</v>
      </c>
      <c r="F14" s="16">
        <v>4.9000000000000002E-2</v>
      </c>
      <c r="G14" s="16"/>
    </row>
    <row r="15" spans="1:8" x14ac:dyDescent="0.35">
      <c r="A15" s="13" t="s">
        <v>485</v>
      </c>
      <c r="B15" s="32" t="s">
        <v>486</v>
      </c>
      <c r="C15" s="32" t="s">
        <v>393</v>
      </c>
      <c r="D15" s="14">
        <v>346</v>
      </c>
      <c r="E15" s="15">
        <v>62.06</v>
      </c>
      <c r="F15" s="16">
        <v>4.8899999999999999E-2</v>
      </c>
      <c r="G15" s="16"/>
    </row>
    <row r="16" spans="1:8" x14ac:dyDescent="0.35">
      <c r="A16" s="13" t="s">
        <v>534</v>
      </c>
      <c r="B16" s="32" t="s">
        <v>535</v>
      </c>
      <c r="C16" s="32" t="s">
        <v>477</v>
      </c>
      <c r="D16" s="14">
        <v>9130</v>
      </c>
      <c r="E16" s="15">
        <v>58.3</v>
      </c>
      <c r="F16" s="16">
        <v>4.5900000000000003E-2</v>
      </c>
      <c r="G16" s="16"/>
    </row>
    <row r="17" spans="1:7" x14ac:dyDescent="0.35">
      <c r="A17" s="13" t="s">
        <v>536</v>
      </c>
      <c r="B17" s="32" t="s">
        <v>537</v>
      </c>
      <c r="C17" s="32" t="s">
        <v>324</v>
      </c>
      <c r="D17" s="14">
        <v>1230</v>
      </c>
      <c r="E17" s="15">
        <v>51.39</v>
      </c>
      <c r="F17" s="16">
        <v>4.0500000000000001E-2</v>
      </c>
      <c r="G17" s="16"/>
    </row>
    <row r="18" spans="1:7" x14ac:dyDescent="0.35">
      <c r="A18" s="13" t="s">
        <v>470</v>
      </c>
      <c r="B18" s="32" t="s">
        <v>471</v>
      </c>
      <c r="C18" s="32" t="s">
        <v>398</v>
      </c>
      <c r="D18" s="14">
        <v>767</v>
      </c>
      <c r="E18" s="15">
        <v>50.13</v>
      </c>
      <c r="F18" s="16">
        <v>3.95E-2</v>
      </c>
      <c r="G18" s="16"/>
    </row>
    <row r="19" spans="1:7" x14ac:dyDescent="0.35">
      <c r="A19" s="13" t="s">
        <v>538</v>
      </c>
      <c r="B19" s="32" t="s">
        <v>539</v>
      </c>
      <c r="C19" s="32" t="s">
        <v>307</v>
      </c>
      <c r="D19" s="14">
        <v>682</v>
      </c>
      <c r="E19" s="15">
        <v>38.1</v>
      </c>
      <c r="F19" s="16">
        <v>0.03</v>
      </c>
      <c r="G19" s="16"/>
    </row>
    <row r="20" spans="1:7" x14ac:dyDescent="0.35">
      <c r="A20" s="13" t="s">
        <v>540</v>
      </c>
      <c r="B20" s="32" t="s">
        <v>541</v>
      </c>
      <c r="C20" s="32" t="s">
        <v>307</v>
      </c>
      <c r="D20" s="14">
        <v>293</v>
      </c>
      <c r="E20" s="15">
        <v>37.47</v>
      </c>
      <c r="F20" s="16">
        <v>2.9499999999999998E-2</v>
      </c>
      <c r="G20" s="16"/>
    </row>
    <row r="21" spans="1:7" x14ac:dyDescent="0.35">
      <c r="A21" s="13" t="s">
        <v>466</v>
      </c>
      <c r="B21" s="32" t="s">
        <v>467</v>
      </c>
      <c r="C21" s="32" t="s">
        <v>398</v>
      </c>
      <c r="D21" s="14">
        <v>5147</v>
      </c>
      <c r="E21" s="15">
        <v>37.47</v>
      </c>
      <c r="F21" s="16">
        <v>2.9499999999999998E-2</v>
      </c>
      <c r="G21" s="16"/>
    </row>
    <row r="22" spans="1:7" x14ac:dyDescent="0.35">
      <c r="A22" s="13" t="s">
        <v>542</v>
      </c>
      <c r="B22" s="32" t="s">
        <v>543</v>
      </c>
      <c r="C22" s="32" t="s">
        <v>544</v>
      </c>
      <c r="D22" s="14">
        <v>1368</v>
      </c>
      <c r="E22" s="15">
        <v>36.67</v>
      </c>
      <c r="F22" s="16">
        <v>2.8899999999999999E-2</v>
      </c>
      <c r="G22" s="16"/>
    </row>
    <row r="23" spans="1:7" x14ac:dyDescent="0.35">
      <c r="A23" s="13" t="s">
        <v>497</v>
      </c>
      <c r="B23" s="32" t="s">
        <v>498</v>
      </c>
      <c r="C23" s="32" t="s">
        <v>414</v>
      </c>
      <c r="D23" s="14">
        <v>981</v>
      </c>
      <c r="E23" s="15">
        <v>32.119999999999997</v>
      </c>
      <c r="F23" s="16">
        <v>2.53E-2</v>
      </c>
      <c r="G23" s="16"/>
    </row>
    <row r="24" spans="1:7" x14ac:dyDescent="0.35">
      <c r="A24" s="13" t="s">
        <v>545</v>
      </c>
      <c r="B24" s="32" t="s">
        <v>546</v>
      </c>
      <c r="C24" s="32" t="s">
        <v>334</v>
      </c>
      <c r="D24" s="14">
        <v>720</v>
      </c>
      <c r="E24" s="15">
        <v>30.23</v>
      </c>
      <c r="F24" s="16">
        <v>2.3800000000000002E-2</v>
      </c>
      <c r="G24" s="16"/>
    </row>
    <row r="25" spans="1:7" x14ac:dyDescent="0.35">
      <c r="A25" s="13" t="s">
        <v>547</v>
      </c>
      <c r="B25" s="32" t="s">
        <v>548</v>
      </c>
      <c r="C25" s="32" t="s">
        <v>334</v>
      </c>
      <c r="D25" s="14">
        <v>1685</v>
      </c>
      <c r="E25" s="15">
        <v>29.63</v>
      </c>
      <c r="F25" s="16">
        <v>2.3300000000000001E-2</v>
      </c>
      <c r="G25" s="16"/>
    </row>
    <row r="26" spans="1:7" x14ac:dyDescent="0.35">
      <c r="A26" s="13" t="s">
        <v>552</v>
      </c>
      <c r="B26" s="32" t="s">
        <v>553</v>
      </c>
      <c r="C26" s="32" t="s">
        <v>334</v>
      </c>
      <c r="D26" s="14">
        <v>489</v>
      </c>
      <c r="E26" s="15">
        <v>24.82</v>
      </c>
      <c r="F26" s="16">
        <v>1.9599999999999999E-2</v>
      </c>
      <c r="G26" s="16"/>
    </row>
    <row r="27" spans="1:7" x14ac:dyDescent="0.35">
      <c r="A27" s="13" t="s">
        <v>549</v>
      </c>
      <c r="B27" s="32" t="s">
        <v>550</v>
      </c>
      <c r="C27" s="32" t="s">
        <v>551</v>
      </c>
      <c r="D27" s="14">
        <v>52</v>
      </c>
      <c r="E27" s="15">
        <v>24.71</v>
      </c>
      <c r="F27" s="16">
        <v>1.95E-2</v>
      </c>
      <c r="G27" s="16"/>
    </row>
    <row r="28" spans="1:7" x14ac:dyDescent="0.35">
      <c r="A28" s="13" t="s">
        <v>556</v>
      </c>
      <c r="B28" s="32" t="s">
        <v>557</v>
      </c>
      <c r="C28" s="32" t="s">
        <v>414</v>
      </c>
      <c r="D28" s="14">
        <v>310</v>
      </c>
      <c r="E28" s="15">
        <v>22.54</v>
      </c>
      <c r="F28" s="16">
        <v>1.78E-2</v>
      </c>
      <c r="G28" s="16"/>
    </row>
    <row r="29" spans="1:7" x14ac:dyDescent="0.35">
      <c r="A29" s="13" t="s">
        <v>554</v>
      </c>
      <c r="B29" s="32" t="s">
        <v>555</v>
      </c>
      <c r="C29" s="32" t="s">
        <v>334</v>
      </c>
      <c r="D29" s="14">
        <v>1794</v>
      </c>
      <c r="E29" s="15">
        <v>22.51</v>
      </c>
      <c r="F29" s="16">
        <v>1.77E-2</v>
      </c>
      <c r="G29" s="16"/>
    </row>
    <row r="30" spans="1:7" x14ac:dyDescent="0.35">
      <c r="A30" s="13" t="s">
        <v>396</v>
      </c>
      <c r="B30" s="32" t="s">
        <v>397</v>
      </c>
      <c r="C30" s="32" t="s">
        <v>398</v>
      </c>
      <c r="D30" s="14">
        <v>307</v>
      </c>
      <c r="E30" s="15">
        <v>21.22</v>
      </c>
      <c r="F30" s="16">
        <v>1.67E-2</v>
      </c>
      <c r="G30" s="16"/>
    </row>
    <row r="31" spans="1:7" x14ac:dyDescent="0.35">
      <c r="A31" s="13" t="s">
        <v>558</v>
      </c>
      <c r="B31" s="32" t="s">
        <v>559</v>
      </c>
      <c r="C31" s="32" t="s">
        <v>482</v>
      </c>
      <c r="D31" s="14">
        <v>1066</v>
      </c>
      <c r="E31" s="15">
        <v>20.04</v>
      </c>
      <c r="F31" s="16">
        <v>1.5800000000000002E-2</v>
      </c>
      <c r="G31" s="16"/>
    </row>
    <row r="32" spans="1:7" x14ac:dyDescent="0.35">
      <c r="A32" s="13" t="s">
        <v>562</v>
      </c>
      <c r="B32" s="32" t="s">
        <v>563</v>
      </c>
      <c r="C32" s="32" t="s">
        <v>321</v>
      </c>
      <c r="D32" s="14">
        <v>1687</v>
      </c>
      <c r="E32" s="15">
        <v>19.21</v>
      </c>
      <c r="F32" s="16">
        <v>1.5100000000000001E-2</v>
      </c>
      <c r="G32" s="16"/>
    </row>
    <row r="33" spans="1:7" x14ac:dyDescent="0.35">
      <c r="A33" s="13" t="s">
        <v>560</v>
      </c>
      <c r="B33" s="32" t="s">
        <v>561</v>
      </c>
      <c r="C33" s="32" t="s">
        <v>441</v>
      </c>
      <c r="D33" s="14">
        <v>183</v>
      </c>
      <c r="E33" s="15">
        <v>17.899999999999999</v>
      </c>
      <c r="F33" s="16">
        <v>1.41E-2</v>
      </c>
      <c r="G33" s="16"/>
    </row>
    <row r="34" spans="1:7" x14ac:dyDescent="0.35">
      <c r="A34" s="13" t="s">
        <v>564</v>
      </c>
      <c r="B34" s="32" t="s">
        <v>565</v>
      </c>
      <c r="C34" s="32" t="s">
        <v>334</v>
      </c>
      <c r="D34" s="14">
        <v>1750</v>
      </c>
      <c r="E34" s="15">
        <v>16.690000000000001</v>
      </c>
      <c r="F34" s="16">
        <v>1.32E-2</v>
      </c>
      <c r="G34" s="16"/>
    </row>
    <row r="35" spans="1:7" x14ac:dyDescent="0.35">
      <c r="A35" s="13" t="s">
        <v>566</v>
      </c>
      <c r="B35" s="32" t="s">
        <v>567</v>
      </c>
      <c r="C35" s="32" t="s">
        <v>398</v>
      </c>
      <c r="D35" s="14">
        <v>138</v>
      </c>
      <c r="E35" s="15">
        <v>14.24</v>
      </c>
      <c r="F35" s="16">
        <v>1.12E-2</v>
      </c>
      <c r="G35" s="16"/>
    </row>
    <row r="36" spans="1:7" x14ac:dyDescent="0.35">
      <c r="A36" s="13" t="s">
        <v>568</v>
      </c>
      <c r="B36" s="32" t="s">
        <v>569</v>
      </c>
      <c r="C36" s="32" t="s">
        <v>365</v>
      </c>
      <c r="D36" s="14">
        <v>534</v>
      </c>
      <c r="E36" s="15">
        <v>11.9</v>
      </c>
      <c r="F36" s="16">
        <v>9.4000000000000004E-3</v>
      </c>
      <c r="G36" s="16"/>
    </row>
    <row r="37" spans="1:7" x14ac:dyDescent="0.35">
      <c r="A37" s="13" t="s">
        <v>570</v>
      </c>
      <c r="B37" s="32" t="s">
        <v>571</v>
      </c>
      <c r="C37" s="32" t="s">
        <v>321</v>
      </c>
      <c r="D37" s="14">
        <v>823</v>
      </c>
      <c r="E37" s="15">
        <v>11.42</v>
      </c>
      <c r="F37" s="16">
        <v>8.9999999999999993E-3</v>
      </c>
      <c r="G37" s="16"/>
    </row>
    <row r="38" spans="1:7" x14ac:dyDescent="0.35">
      <c r="A38" s="13" t="s">
        <v>503</v>
      </c>
      <c r="B38" s="32" t="s">
        <v>504</v>
      </c>
      <c r="C38" s="32" t="s">
        <v>321</v>
      </c>
      <c r="D38" s="14">
        <v>363</v>
      </c>
      <c r="E38" s="15">
        <v>10.64</v>
      </c>
      <c r="F38" s="16">
        <v>8.3999999999999995E-3</v>
      </c>
      <c r="G38" s="16"/>
    </row>
    <row r="39" spans="1:7" x14ac:dyDescent="0.35">
      <c r="A39" s="13" t="s">
        <v>572</v>
      </c>
      <c r="B39" s="32" t="s">
        <v>573</v>
      </c>
      <c r="C39" s="32" t="s">
        <v>368</v>
      </c>
      <c r="D39" s="14">
        <v>810</v>
      </c>
      <c r="E39" s="15">
        <v>9.7200000000000006</v>
      </c>
      <c r="F39" s="16">
        <v>7.7000000000000002E-3</v>
      </c>
      <c r="G39" s="16"/>
    </row>
    <row r="40" spans="1:7" x14ac:dyDescent="0.35">
      <c r="A40" s="13" t="s">
        <v>574</v>
      </c>
      <c r="B40" s="32" t="s">
        <v>575</v>
      </c>
      <c r="C40" s="32" t="s">
        <v>334</v>
      </c>
      <c r="D40" s="14">
        <v>1321</v>
      </c>
      <c r="E40" s="15">
        <v>9.6</v>
      </c>
      <c r="F40" s="16">
        <v>7.6E-3</v>
      </c>
      <c r="G40" s="16"/>
    </row>
    <row r="41" spans="1:7" x14ac:dyDescent="0.35">
      <c r="A41" s="13" t="s">
        <v>576</v>
      </c>
      <c r="B41" s="32" t="s">
        <v>577</v>
      </c>
      <c r="C41" s="32" t="s">
        <v>578</v>
      </c>
      <c r="D41" s="14">
        <v>347</v>
      </c>
      <c r="E41" s="15">
        <v>9.07</v>
      </c>
      <c r="F41" s="16">
        <v>7.1999999999999998E-3</v>
      </c>
      <c r="G41" s="16"/>
    </row>
    <row r="42" spans="1:7" x14ac:dyDescent="0.35">
      <c r="A42" s="13" t="s">
        <v>581</v>
      </c>
      <c r="B42" s="32" t="s">
        <v>582</v>
      </c>
      <c r="C42" s="32" t="s">
        <v>365</v>
      </c>
      <c r="D42" s="14">
        <v>944</v>
      </c>
      <c r="E42" s="15">
        <v>7.75</v>
      </c>
      <c r="F42" s="16">
        <v>6.1000000000000004E-3</v>
      </c>
      <c r="G42" s="16"/>
    </row>
    <row r="43" spans="1:7" x14ac:dyDescent="0.35">
      <c r="A43" s="13" t="s">
        <v>579</v>
      </c>
      <c r="B43" s="32" t="s">
        <v>580</v>
      </c>
      <c r="C43" s="32" t="s">
        <v>544</v>
      </c>
      <c r="D43" s="14">
        <v>81</v>
      </c>
      <c r="E43" s="15">
        <v>7.74</v>
      </c>
      <c r="F43" s="16">
        <v>6.1000000000000004E-3</v>
      </c>
      <c r="G43" s="16"/>
    </row>
    <row r="44" spans="1:7" x14ac:dyDescent="0.35">
      <c r="A44" s="13" t="s">
        <v>583</v>
      </c>
      <c r="B44" s="32" t="s">
        <v>584</v>
      </c>
      <c r="C44" s="32" t="s">
        <v>307</v>
      </c>
      <c r="D44" s="14">
        <v>447</v>
      </c>
      <c r="E44" s="15">
        <v>7.61</v>
      </c>
      <c r="F44" s="16">
        <v>6.0000000000000001E-3</v>
      </c>
      <c r="G44" s="16"/>
    </row>
    <row r="45" spans="1:7" x14ac:dyDescent="0.35">
      <c r="A45" s="13" t="s">
        <v>585</v>
      </c>
      <c r="B45" s="32" t="s">
        <v>586</v>
      </c>
      <c r="C45" s="32" t="s">
        <v>304</v>
      </c>
      <c r="D45" s="14">
        <v>3451</v>
      </c>
      <c r="E45" s="15">
        <v>6.81</v>
      </c>
      <c r="F45" s="16">
        <v>5.4000000000000003E-3</v>
      </c>
      <c r="G45" s="16"/>
    </row>
    <row r="46" spans="1:7" x14ac:dyDescent="0.35">
      <c r="A46" s="13" t="s">
        <v>587</v>
      </c>
      <c r="B46" s="32" t="s">
        <v>588</v>
      </c>
      <c r="C46" s="32" t="s">
        <v>398</v>
      </c>
      <c r="D46" s="14">
        <v>910</v>
      </c>
      <c r="E46" s="15">
        <v>6.75</v>
      </c>
      <c r="F46" s="16">
        <v>5.3E-3</v>
      </c>
      <c r="G46" s="16"/>
    </row>
    <row r="47" spans="1:7" x14ac:dyDescent="0.35">
      <c r="A47" s="13" t="s">
        <v>589</v>
      </c>
      <c r="B47" s="32" t="s">
        <v>590</v>
      </c>
      <c r="C47" s="32" t="s">
        <v>591</v>
      </c>
      <c r="D47" s="14">
        <v>129</v>
      </c>
      <c r="E47" s="15">
        <v>6.74</v>
      </c>
      <c r="F47" s="16">
        <v>5.3E-3</v>
      </c>
      <c r="G47" s="16"/>
    </row>
    <row r="48" spans="1:7" x14ac:dyDescent="0.35">
      <c r="A48" s="13" t="s">
        <v>592</v>
      </c>
      <c r="B48" s="32" t="s">
        <v>593</v>
      </c>
      <c r="C48" s="32" t="s">
        <v>334</v>
      </c>
      <c r="D48" s="14">
        <v>780</v>
      </c>
      <c r="E48" s="15">
        <v>6.68</v>
      </c>
      <c r="F48" s="16">
        <v>5.3E-3</v>
      </c>
      <c r="G48" s="16"/>
    </row>
    <row r="49" spans="1:7" x14ac:dyDescent="0.35">
      <c r="A49" s="13" t="s">
        <v>594</v>
      </c>
      <c r="B49" s="32" t="s">
        <v>595</v>
      </c>
      <c r="C49" s="32" t="s">
        <v>596</v>
      </c>
      <c r="D49" s="14">
        <v>190</v>
      </c>
      <c r="E49" s="15">
        <v>6.62</v>
      </c>
      <c r="F49" s="16">
        <v>5.1999999999999998E-3</v>
      </c>
      <c r="G49" s="16"/>
    </row>
    <row r="50" spans="1:7" x14ac:dyDescent="0.35">
      <c r="A50" s="13" t="s">
        <v>597</v>
      </c>
      <c r="B50" s="32" t="s">
        <v>598</v>
      </c>
      <c r="C50" s="32" t="s">
        <v>441</v>
      </c>
      <c r="D50" s="14">
        <v>93</v>
      </c>
      <c r="E50" s="15">
        <v>5.17</v>
      </c>
      <c r="F50" s="16">
        <v>4.1000000000000003E-3</v>
      </c>
      <c r="G50" s="16"/>
    </row>
    <row r="51" spans="1:7" x14ac:dyDescent="0.35">
      <c r="A51" s="13" t="s">
        <v>599</v>
      </c>
      <c r="B51" s="32" t="s">
        <v>600</v>
      </c>
      <c r="C51" s="32" t="s">
        <v>321</v>
      </c>
      <c r="D51" s="14">
        <v>194</v>
      </c>
      <c r="E51" s="15">
        <v>4.8499999999999996</v>
      </c>
      <c r="F51" s="16">
        <v>3.8E-3</v>
      </c>
      <c r="G51" s="16"/>
    </row>
    <row r="52" spans="1:7" x14ac:dyDescent="0.35">
      <c r="A52" s="13" t="s">
        <v>601</v>
      </c>
      <c r="B52" s="32" t="s">
        <v>602</v>
      </c>
      <c r="C52" s="32" t="s">
        <v>334</v>
      </c>
      <c r="D52" s="14">
        <v>346</v>
      </c>
      <c r="E52" s="15">
        <v>4.6500000000000004</v>
      </c>
      <c r="F52" s="16">
        <v>3.7000000000000002E-3</v>
      </c>
      <c r="G52" s="16"/>
    </row>
    <row r="53" spans="1:7" x14ac:dyDescent="0.35">
      <c r="A53" s="13" t="s">
        <v>603</v>
      </c>
      <c r="B53" s="32" t="s">
        <v>604</v>
      </c>
      <c r="C53" s="32" t="s">
        <v>398</v>
      </c>
      <c r="D53" s="14">
        <v>574</v>
      </c>
      <c r="E53" s="15">
        <v>4.4000000000000004</v>
      </c>
      <c r="F53" s="16">
        <v>3.5000000000000001E-3</v>
      </c>
      <c r="G53" s="16"/>
    </row>
    <row r="54" spans="1:7" x14ac:dyDescent="0.35">
      <c r="A54" s="13" t="s">
        <v>605</v>
      </c>
      <c r="B54" s="32" t="s">
        <v>606</v>
      </c>
      <c r="C54" s="32" t="s">
        <v>414</v>
      </c>
      <c r="D54" s="14">
        <v>206</v>
      </c>
      <c r="E54" s="15">
        <v>4.25</v>
      </c>
      <c r="F54" s="16">
        <v>3.3999999999999998E-3</v>
      </c>
      <c r="G54" s="16"/>
    </row>
    <row r="55" spans="1:7" x14ac:dyDescent="0.35">
      <c r="A55" s="13" t="s">
        <v>607</v>
      </c>
      <c r="B55" s="32" t="s">
        <v>608</v>
      </c>
      <c r="C55" s="32" t="s">
        <v>526</v>
      </c>
      <c r="D55" s="14">
        <v>853</v>
      </c>
      <c r="E55" s="15">
        <v>4.12</v>
      </c>
      <c r="F55" s="16">
        <v>3.2000000000000002E-3</v>
      </c>
      <c r="G55" s="16"/>
    </row>
    <row r="56" spans="1:7" x14ac:dyDescent="0.35">
      <c r="A56" s="13" t="s">
        <v>609</v>
      </c>
      <c r="B56" s="32" t="s">
        <v>610</v>
      </c>
      <c r="C56" s="32" t="s">
        <v>611</v>
      </c>
      <c r="D56" s="14">
        <v>257</v>
      </c>
      <c r="E56" s="15">
        <v>3.87</v>
      </c>
      <c r="F56" s="16">
        <v>3.0999999999999999E-3</v>
      </c>
      <c r="G56" s="16"/>
    </row>
    <row r="57" spans="1:7" x14ac:dyDescent="0.35">
      <c r="A57" s="13" t="s">
        <v>612</v>
      </c>
      <c r="B57" s="32" t="s">
        <v>613</v>
      </c>
      <c r="C57" s="32" t="s">
        <v>324</v>
      </c>
      <c r="D57" s="14">
        <v>209</v>
      </c>
      <c r="E57" s="15">
        <v>3.38</v>
      </c>
      <c r="F57" s="16">
        <v>2.7000000000000001E-3</v>
      </c>
      <c r="G57" s="16"/>
    </row>
    <row r="58" spans="1:7" x14ac:dyDescent="0.35">
      <c r="A58" s="17" t="s">
        <v>193</v>
      </c>
      <c r="B58" s="33"/>
      <c r="C58" s="33"/>
      <c r="D58" s="18"/>
      <c r="E58" s="37">
        <v>1265.81</v>
      </c>
      <c r="F58" s="38">
        <v>0.99770000000000003</v>
      </c>
      <c r="G58" s="21"/>
    </row>
    <row r="59" spans="1:7" x14ac:dyDescent="0.35">
      <c r="A59" s="17" t="s">
        <v>514</v>
      </c>
      <c r="B59" s="32"/>
      <c r="C59" s="32"/>
      <c r="D59" s="14"/>
      <c r="E59" s="15"/>
      <c r="F59" s="16"/>
      <c r="G59" s="16"/>
    </row>
    <row r="60" spans="1:7" x14ac:dyDescent="0.35">
      <c r="A60" s="17" t="s">
        <v>193</v>
      </c>
      <c r="B60" s="32"/>
      <c r="C60" s="32"/>
      <c r="D60" s="14"/>
      <c r="E60" s="39" t="s">
        <v>131</v>
      </c>
      <c r="F60" s="40" t="s">
        <v>131</v>
      </c>
      <c r="G60" s="16"/>
    </row>
    <row r="61" spans="1:7" x14ac:dyDescent="0.35">
      <c r="A61" s="24" t="s">
        <v>196</v>
      </c>
      <c r="B61" s="34"/>
      <c r="C61" s="34"/>
      <c r="D61" s="25"/>
      <c r="E61" s="29">
        <v>1265.81</v>
      </c>
      <c r="F61" s="30">
        <v>0.99770000000000003</v>
      </c>
      <c r="G61" s="21"/>
    </row>
    <row r="62" spans="1:7" x14ac:dyDescent="0.35">
      <c r="A62" s="13"/>
      <c r="B62" s="32"/>
      <c r="C62" s="32"/>
      <c r="D62" s="14"/>
      <c r="E62" s="15"/>
      <c r="F62" s="16"/>
      <c r="G62" s="16"/>
    </row>
    <row r="63" spans="1:7" x14ac:dyDescent="0.35">
      <c r="A63" s="13"/>
      <c r="B63" s="32"/>
      <c r="C63" s="32"/>
      <c r="D63" s="14"/>
      <c r="E63" s="15"/>
      <c r="F63" s="16"/>
      <c r="G63" s="16"/>
    </row>
    <row r="64" spans="1:7" x14ac:dyDescent="0.35">
      <c r="A64" s="17" t="s">
        <v>205</v>
      </c>
      <c r="B64" s="32"/>
      <c r="C64" s="32"/>
      <c r="D64" s="14"/>
      <c r="E64" s="15"/>
      <c r="F64" s="16"/>
      <c r="G64" s="16"/>
    </row>
    <row r="65" spans="1:7" x14ac:dyDescent="0.35">
      <c r="A65" s="13" t="s">
        <v>206</v>
      </c>
      <c r="B65" s="32"/>
      <c r="C65" s="32"/>
      <c r="D65" s="14"/>
      <c r="E65" s="15">
        <v>16</v>
      </c>
      <c r="F65" s="16">
        <v>1.26E-2</v>
      </c>
      <c r="G65" s="16">
        <v>6.6451999999999997E-2</v>
      </c>
    </row>
    <row r="66" spans="1:7" x14ac:dyDescent="0.35">
      <c r="A66" s="17" t="s">
        <v>193</v>
      </c>
      <c r="B66" s="33"/>
      <c r="C66" s="33"/>
      <c r="D66" s="18"/>
      <c r="E66" s="37">
        <v>16</v>
      </c>
      <c r="F66" s="38">
        <v>1.26E-2</v>
      </c>
      <c r="G66" s="21"/>
    </row>
    <row r="67" spans="1:7" x14ac:dyDescent="0.35">
      <c r="A67" s="13"/>
      <c r="B67" s="32"/>
      <c r="C67" s="32"/>
      <c r="D67" s="14"/>
      <c r="E67" s="15"/>
      <c r="F67" s="16"/>
      <c r="G67" s="16"/>
    </row>
    <row r="68" spans="1:7" x14ac:dyDescent="0.35">
      <c r="A68" s="24" t="s">
        <v>196</v>
      </c>
      <c r="B68" s="34"/>
      <c r="C68" s="34"/>
      <c r="D68" s="25"/>
      <c r="E68" s="19">
        <v>16</v>
      </c>
      <c r="F68" s="20">
        <v>1.26E-2</v>
      </c>
      <c r="G68" s="21"/>
    </row>
    <row r="69" spans="1:7" x14ac:dyDescent="0.35">
      <c r="A69" s="13" t="s">
        <v>207</v>
      </c>
      <c r="B69" s="32"/>
      <c r="C69" s="32"/>
      <c r="D69" s="14"/>
      <c r="E69" s="15">
        <v>2.9123999999999999E-3</v>
      </c>
      <c r="F69" s="16">
        <v>1.9999999999999999E-6</v>
      </c>
      <c r="G69" s="16"/>
    </row>
    <row r="70" spans="1:7" x14ac:dyDescent="0.35">
      <c r="A70" s="13" t="s">
        <v>208</v>
      </c>
      <c r="B70" s="32"/>
      <c r="C70" s="32"/>
      <c r="D70" s="14"/>
      <c r="E70" s="36">
        <v>-12.6529124</v>
      </c>
      <c r="F70" s="26">
        <v>-1.0302E-2</v>
      </c>
      <c r="G70" s="16">
        <v>6.6451999999999997E-2</v>
      </c>
    </row>
    <row r="71" spans="1:7" x14ac:dyDescent="0.35">
      <c r="A71" s="27" t="s">
        <v>209</v>
      </c>
      <c r="B71" s="35"/>
      <c r="C71" s="35"/>
      <c r="D71" s="28"/>
      <c r="E71" s="29">
        <v>1269.1600000000001</v>
      </c>
      <c r="F71" s="30">
        <v>1</v>
      </c>
      <c r="G71" s="30"/>
    </row>
    <row r="76" spans="1:7" x14ac:dyDescent="0.35">
      <c r="A76" s="1" t="s">
        <v>212</v>
      </c>
    </row>
    <row r="77" spans="1:7" x14ac:dyDescent="0.35">
      <c r="A77" s="48" t="s">
        <v>213</v>
      </c>
      <c r="B77" s="3" t="s">
        <v>131</v>
      </c>
    </row>
    <row r="78" spans="1:7" x14ac:dyDescent="0.35">
      <c r="A78" t="s">
        <v>214</v>
      </c>
    </row>
    <row r="79" spans="1:7" x14ac:dyDescent="0.35">
      <c r="A79" t="s">
        <v>267</v>
      </c>
      <c r="B79" t="s">
        <v>216</v>
      </c>
      <c r="C79" t="s">
        <v>216</v>
      </c>
    </row>
    <row r="80" spans="1:7" x14ac:dyDescent="0.35">
      <c r="B80" s="49">
        <v>45625</v>
      </c>
      <c r="C80" s="49">
        <v>45657</v>
      </c>
    </row>
    <row r="81" spans="1:4" x14ac:dyDescent="0.35">
      <c r="A81" t="s">
        <v>270</v>
      </c>
      <c r="B81">
        <v>46.3797</v>
      </c>
      <c r="C81">
        <v>45.046900000000008</v>
      </c>
    </row>
    <row r="83" spans="1:4" x14ac:dyDescent="0.35">
      <c r="A83" t="s">
        <v>218</v>
      </c>
      <c r="B83" s="3" t="s">
        <v>131</v>
      </c>
    </row>
    <row r="84" spans="1:4" x14ac:dyDescent="0.35">
      <c r="A84" t="s">
        <v>219</v>
      </c>
      <c r="B84" s="3" t="s">
        <v>131</v>
      </c>
    </row>
    <row r="85" spans="1:4" ht="30" customHeight="1" x14ac:dyDescent="0.35">
      <c r="A85" s="48" t="s">
        <v>220</v>
      </c>
      <c r="B85" s="3" t="s">
        <v>131</v>
      </c>
    </row>
    <row r="86" spans="1:4" ht="30" customHeight="1" x14ac:dyDescent="0.35">
      <c r="A86" s="48" t="s">
        <v>221</v>
      </c>
      <c r="B86" s="3" t="s">
        <v>131</v>
      </c>
    </row>
    <row r="87" spans="1:4" x14ac:dyDescent="0.35">
      <c r="A87" t="s">
        <v>517</v>
      </c>
      <c r="B87" s="50">
        <v>0.61209999999999998</v>
      </c>
    </row>
    <row r="88" spans="1:4" ht="45" customHeight="1" x14ac:dyDescent="0.35">
      <c r="A88" s="48" t="s">
        <v>223</v>
      </c>
      <c r="B88" s="3" t="s">
        <v>131</v>
      </c>
    </row>
    <row r="89" spans="1:4" x14ac:dyDescent="0.35">
      <c r="B89" s="3"/>
    </row>
    <row r="90" spans="1:4" ht="30" customHeight="1" x14ac:dyDescent="0.35">
      <c r="A90" s="48" t="s">
        <v>224</v>
      </c>
      <c r="B90" s="3" t="s">
        <v>131</v>
      </c>
    </row>
    <row r="91" spans="1:4" ht="30" customHeight="1" x14ac:dyDescent="0.35">
      <c r="A91" s="48" t="s">
        <v>225</v>
      </c>
      <c r="B91" t="s">
        <v>131</v>
      </c>
    </row>
    <row r="92" spans="1:4" ht="30" customHeight="1" x14ac:dyDescent="0.35">
      <c r="A92" s="48" t="s">
        <v>226</v>
      </c>
      <c r="B92" s="3" t="s">
        <v>131</v>
      </c>
    </row>
    <row r="93" spans="1:4" ht="30" customHeight="1" x14ac:dyDescent="0.35">
      <c r="A93" s="48" t="s">
        <v>227</v>
      </c>
      <c r="B93" s="3" t="s">
        <v>131</v>
      </c>
    </row>
    <row r="95" spans="1:4" ht="70" customHeight="1" x14ac:dyDescent="0.35">
      <c r="A95" s="71" t="s">
        <v>237</v>
      </c>
      <c r="B95" s="71" t="s">
        <v>238</v>
      </c>
      <c r="C95" s="71" t="s">
        <v>5</v>
      </c>
      <c r="D95" s="71" t="s">
        <v>6</v>
      </c>
    </row>
    <row r="96" spans="1:4" ht="70" customHeight="1" x14ac:dyDescent="0.35">
      <c r="A96" s="71" t="s">
        <v>1258</v>
      </c>
      <c r="B96" s="71"/>
      <c r="C96" s="71" t="s">
        <v>18</v>
      </c>
      <c r="D96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46"/>
  <sheetViews>
    <sheetView showGridLines="0" workbookViewId="0">
      <pane ySplit="4" topLeftCell="A5" activePane="bottomLeft" state="frozen"/>
      <selection pane="bottomLeft" activeCell="A31" sqref="A31"/>
    </sheetView>
  </sheetViews>
  <sheetFormatPr defaultRowHeight="14.5" x14ac:dyDescent="0.35"/>
  <cols>
    <col min="1" max="1" width="50.54296875" customWidth="1"/>
    <col min="2" max="2" width="22" bestFit="1" customWidth="1"/>
    <col min="3" max="3" width="26.7265625" customWidth="1"/>
    <col min="4" max="4" width="22" customWidth="1"/>
    <col min="5" max="5" width="16.453125" customWidth="1"/>
    <col min="6" max="6" width="22" customWidth="1"/>
    <col min="7" max="7" width="6.1796875" style="2" bestFit="1" customWidth="1"/>
    <col min="12" max="12" width="70.26953125" bestFit="1" customWidth="1"/>
    <col min="13" max="13" width="10.81640625" bestFit="1" customWidth="1"/>
    <col min="14" max="14" width="10.54296875" bestFit="1" customWidth="1"/>
    <col min="15" max="15" width="12" bestFit="1" customWidth="1"/>
    <col min="16" max="16" width="12.54296875" customWidth="1"/>
  </cols>
  <sheetData>
    <row r="1" spans="1:8" ht="36.75" customHeight="1" x14ac:dyDescent="0.35">
      <c r="A1" s="74" t="s">
        <v>1259</v>
      </c>
      <c r="B1" s="75"/>
      <c r="C1" s="75"/>
      <c r="D1" s="75"/>
      <c r="E1" s="75"/>
      <c r="F1" s="75"/>
      <c r="G1" s="76"/>
      <c r="H1" s="47" t="str">
        <f>HYPERLINK("[EDEL_Portfolio Monthly Notes 31-Dec-2024.xlsx]Index!A1","Index")</f>
        <v>Index</v>
      </c>
    </row>
    <row r="2" spans="1:8" ht="19.5" customHeight="1" x14ac:dyDescent="0.35">
      <c r="A2" s="74" t="s">
        <v>1260</v>
      </c>
      <c r="B2" s="75"/>
      <c r="C2" s="75"/>
      <c r="D2" s="75"/>
      <c r="E2" s="75"/>
      <c r="F2" s="75"/>
      <c r="G2" s="76"/>
    </row>
    <row r="4" spans="1:8" ht="48" customHeight="1" x14ac:dyDescent="0.35">
      <c r="A4" s="4" t="s">
        <v>123</v>
      </c>
      <c r="B4" s="4" t="s">
        <v>124</v>
      </c>
      <c r="C4" s="4" t="s">
        <v>125</v>
      </c>
      <c r="D4" s="5" t="s">
        <v>126</v>
      </c>
      <c r="E4" s="6" t="s">
        <v>127</v>
      </c>
      <c r="F4" s="6" t="s">
        <v>128</v>
      </c>
      <c r="G4" s="7" t="s">
        <v>129</v>
      </c>
    </row>
    <row r="5" spans="1:8" x14ac:dyDescent="0.35">
      <c r="A5" s="8"/>
      <c r="B5" s="31"/>
      <c r="C5" s="31"/>
      <c r="D5" s="9"/>
      <c r="E5" s="10"/>
      <c r="F5" s="11"/>
      <c r="G5" s="12"/>
    </row>
    <row r="6" spans="1:8" x14ac:dyDescent="0.35">
      <c r="A6" s="13"/>
      <c r="B6" s="32"/>
      <c r="C6" s="32"/>
      <c r="D6" s="14"/>
      <c r="E6" s="15"/>
      <c r="F6" s="16"/>
      <c r="G6" s="16"/>
    </row>
    <row r="7" spans="1:8" x14ac:dyDescent="0.35">
      <c r="A7" s="17" t="s">
        <v>617</v>
      </c>
      <c r="B7" s="32"/>
      <c r="C7" s="32"/>
      <c r="D7" s="14"/>
      <c r="E7" s="15"/>
      <c r="F7" s="16"/>
      <c r="G7" s="16"/>
    </row>
    <row r="8" spans="1:8" x14ac:dyDescent="0.35">
      <c r="A8" s="17" t="s">
        <v>618</v>
      </c>
      <c r="B8" s="33"/>
      <c r="C8" s="33"/>
      <c r="D8" s="18"/>
      <c r="E8" s="41"/>
      <c r="F8" s="21"/>
      <c r="G8" s="21"/>
    </row>
    <row r="9" spans="1:8" x14ac:dyDescent="0.35">
      <c r="A9" s="13" t="s">
        <v>1261</v>
      </c>
      <c r="B9" s="32" t="s">
        <v>1262</v>
      </c>
      <c r="C9" s="32"/>
      <c r="D9" s="14">
        <v>1008423.814</v>
      </c>
      <c r="E9" s="15">
        <v>260328.59</v>
      </c>
      <c r="F9" s="16">
        <v>0.98409999999999997</v>
      </c>
      <c r="G9" s="16"/>
    </row>
    <row r="10" spans="1:8" x14ac:dyDescent="0.35">
      <c r="A10" s="17" t="s">
        <v>193</v>
      </c>
      <c r="B10" s="33"/>
      <c r="C10" s="33"/>
      <c r="D10" s="18"/>
      <c r="E10" s="19">
        <v>260328.59</v>
      </c>
      <c r="F10" s="20">
        <v>0.98409999999999997</v>
      </c>
      <c r="G10" s="21"/>
    </row>
    <row r="11" spans="1:8" x14ac:dyDescent="0.35">
      <c r="A11" s="13"/>
      <c r="B11" s="32"/>
      <c r="C11" s="32"/>
      <c r="D11" s="14"/>
      <c r="E11" s="15"/>
      <c r="F11" s="16"/>
      <c r="G11" s="16"/>
    </row>
    <row r="12" spans="1:8" x14ac:dyDescent="0.35">
      <c r="A12" s="24" t="s">
        <v>196</v>
      </c>
      <c r="B12" s="34"/>
      <c r="C12" s="34"/>
      <c r="D12" s="25"/>
      <c r="E12" s="19">
        <v>260328.59</v>
      </c>
      <c r="F12" s="20">
        <v>0.98409999999999997</v>
      </c>
      <c r="G12" s="21"/>
    </row>
    <row r="13" spans="1:8" x14ac:dyDescent="0.35">
      <c r="A13" s="13"/>
      <c r="B13" s="32"/>
      <c r="C13" s="32"/>
      <c r="D13" s="14"/>
      <c r="E13" s="15"/>
      <c r="F13" s="16"/>
      <c r="G13" s="16"/>
    </row>
    <row r="14" spans="1:8" x14ac:dyDescent="0.35">
      <c r="A14" s="17" t="s">
        <v>205</v>
      </c>
      <c r="B14" s="32"/>
      <c r="C14" s="32"/>
      <c r="D14" s="14"/>
      <c r="E14" s="15"/>
      <c r="F14" s="16"/>
      <c r="G14" s="16"/>
    </row>
    <row r="15" spans="1:8" x14ac:dyDescent="0.35">
      <c r="A15" s="13" t="s">
        <v>206</v>
      </c>
      <c r="B15" s="32"/>
      <c r="C15" s="32"/>
      <c r="D15" s="14"/>
      <c r="E15" s="15">
        <v>4807.12</v>
      </c>
      <c r="F15" s="16">
        <v>1.8200000000000001E-2</v>
      </c>
      <c r="G15" s="16">
        <v>6.6451999999999997E-2</v>
      </c>
    </row>
    <row r="16" spans="1:8" x14ac:dyDescent="0.35">
      <c r="A16" s="17" t="s">
        <v>193</v>
      </c>
      <c r="B16" s="33"/>
      <c r="C16" s="33"/>
      <c r="D16" s="18"/>
      <c r="E16" s="19">
        <v>4807.12</v>
      </c>
      <c r="F16" s="20">
        <v>1.8200000000000001E-2</v>
      </c>
      <c r="G16" s="21"/>
    </row>
    <row r="17" spans="1:7" x14ac:dyDescent="0.35">
      <c r="A17" s="13"/>
      <c r="B17" s="32"/>
      <c r="C17" s="32"/>
      <c r="D17" s="14"/>
      <c r="E17" s="15"/>
      <c r="F17" s="16"/>
      <c r="G17" s="16"/>
    </row>
    <row r="18" spans="1:7" x14ac:dyDescent="0.35">
      <c r="A18" s="24" t="s">
        <v>196</v>
      </c>
      <c r="B18" s="34"/>
      <c r="C18" s="34"/>
      <c r="D18" s="25"/>
      <c r="E18" s="19">
        <v>4807.12</v>
      </c>
      <c r="F18" s="20">
        <v>1.8200000000000001E-2</v>
      </c>
      <c r="G18" s="21"/>
    </row>
    <row r="19" spans="1:7" x14ac:dyDescent="0.35">
      <c r="A19" s="13" t="s">
        <v>207</v>
      </c>
      <c r="B19" s="32"/>
      <c r="C19" s="32"/>
      <c r="D19" s="14"/>
      <c r="E19" s="15">
        <v>0.87518649999999998</v>
      </c>
      <c r="F19" s="16">
        <v>3.0000000000000001E-6</v>
      </c>
      <c r="G19" s="16"/>
    </row>
    <row r="20" spans="1:7" x14ac:dyDescent="0.35">
      <c r="A20" s="13" t="s">
        <v>208</v>
      </c>
      <c r="B20" s="32"/>
      <c r="C20" s="32"/>
      <c r="D20" s="14"/>
      <c r="E20" s="36">
        <v>-598.60518649999995</v>
      </c>
      <c r="F20" s="26">
        <v>-2.3029999999999999E-3</v>
      </c>
      <c r="G20" s="16">
        <v>6.6450999999999996E-2</v>
      </c>
    </row>
    <row r="21" spans="1:7" x14ac:dyDescent="0.35">
      <c r="A21" s="27" t="s">
        <v>209</v>
      </c>
      <c r="B21" s="35"/>
      <c r="C21" s="35"/>
      <c r="D21" s="28"/>
      <c r="E21" s="29">
        <v>264537.98</v>
      </c>
      <c r="F21" s="30">
        <v>1</v>
      </c>
      <c r="G21" s="30"/>
    </row>
    <row r="26" spans="1:7" x14ac:dyDescent="0.35">
      <c r="A26" s="1" t="s">
        <v>212</v>
      </c>
    </row>
    <row r="27" spans="1:7" x14ac:dyDescent="0.35">
      <c r="A27" s="48" t="s">
        <v>213</v>
      </c>
      <c r="B27" s="3" t="s">
        <v>131</v>
      </c>
    </row>
    <row r="28" spans="1:7" x14ac:dyDescent="0.35">
      <c r="A28" t="s">
        <v>214</v>
      </c>
    </row>
    <row r="29" spans="1:7" x14ac:dyDescent="0.35">
      <c r="A29" t="s">
        <v>267</v>
      </c>
      <c r="B29" t="s">
        <v>216</v>
      </c>
      <c r="C29" t="s">
        <v>216</v>
      </c>
    </row>
    <row r="30" spans="1:7" x14ac:dyDescent="0.35">
      <c r="B30" s="49">
        <v>45625</v>
      </c>
      <c r="C30" s="49">
        <v>45656</v>
      </c>
    </row>
    <row r="31" spans="1:7" x14ac:dyDescent="0.35">
      <c r="A31" t="s">
        <v>515</v>
      </c>
      <c r="B31">
        <v>27.714400000000001</v>
      </c>
      <c r="C31">
        <v>27.565000000000001</v>
      </c>
    </row>
    <row r="32" spans="1:7" x14ac:dyDescent="0.35">
      <c r="A32" t="s">
        <v>516</v>
      </c>
      <c r="B32">
        <v>26.465399999999999</v>
      </c>
      <c r="C32">
        <v>26.302700000000002</v>
      </c>
    </row>
    <row r="34" spans="1:4" x14ac:dyDescent="0.35">
      <c r="A34" t="s">
        <v>218</v>
      </c>
      <c r="B34" s="3" t="s">
        <v>131</v>
      </c>
    </row>
    <row r="35" spans="1:4" x14ac:dyDescent="0.35">
      <c r="A35" t="s">
        <v>219</v>
      </c>
      <c r="B35" s="3" t="s">
        <v>131</v>
      </c>
    </row>
    <row r="36" spans="1:4" ht="30" customHeight="1" x14ac:dyDescent="0.35">
      <c r="A36" s="48" t="s">
        <v>220</v>
      </c>
      <c r="B36" s="3" t="s">
        <v>131</v>
      </c>
    </row>
    <row r="37" spans="1:4" ht="30" customHeight="1" x14ac:dyDescent="0.35">
      <c r="A37" s="48" t="s">
        <v>221</v>
      </c>
      <c r="B37" s="50">
        <v>260328.58884049999</v>
      </c>
    </row>
    <row r="38" spans="1:4" ht="45" customHeight="1" x14ac:dyDescent="0.35">
      <c r="A38" s="48" t="s">
        <v>621</v>
      </c>
      <c r="B38" s="3" t="s">
        <v>131</v>
      </c>
    </row>
    <row r="39" spans="1:4" x14ac:dyDescent="0.35">
      <c r="B39" s="3"/>
    </row>
    <row r="40" spans="1:4" ht="30" customHeight="1" x14ac:dyDescent="0.35">
      <c r="A40" s="48" t="s">
        <v>622</v>
      </c>
      <c r="B40" s="3" t="s">
        <v>131</v>
      </c>
    </row>
    <row r="41" spans="1:4" ht="30" customHeight="1" x14ac:dyDescent="0.35">
      <c r="A41" s="48" t="s">
        <v>623</v>
      </c>
      <c r="B41" t="s">
        <v>131</v>
      </c>
    </row>
    <row r="42" spans="1:4" ht="30" customHeight="1" x14ac:dyDescent="0.35">
      <c r="A42" s="48" t="s">
        <v>624</v>
      </c>
      <c r="B42" s="3" t="s">
        <v>131</v>
      </c>
    </row>
    <row r="43" spans="1:4" ht="30" customHeight="1" x14ac:dyDescent="0.35">
      <c r="A43" s="48" t="s">
        <v>625</v>
      </c>
      <c r="B43" s="3" t="s">
        <v>131</v>
      </c>
    </row>
    <row r="45" spans="1:4" ht="70" customHeight="1" x14ac:dyDescent="0.35">
      <c r="A45" s="71" t="s">
        <v>237</v>
      </c>
      <c r="B45" s="71" t="s">
        <v>238</v>
      </c>
      <c r="C45" s="71" t="s">
        <v>5</v>
      </c>
      <c r="D45" s="71" t="s">
        <v>6</v>
      </c>
    </row>
    <row r="46" spans="1:4" ht="70" customHeight="1" x14ac:dyDescent="0.35">
      <c r="A46" s="71" t="s">
        <v>1263</v>
      </c>
      <c r="B46" s="71"/>
      <c r="C46" s="71" t="s">
        <v>46</v>
      </c>
      <c r="D46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H137"/>
  <sheetViews>
    <sheetView showGridLines="0" workbookViewId="0">
      <pane ySplit="4" topLeftCell="A87" activePane="bottomLeft" state="frozen"/>
      <selection pane="bottomLeft" activeCell="B118" sqref="B118"/>
    </sheetView>
  </sheetViews>
  <sheetFormatPr defaultRowHeight="14.5" x14ac:dyDescent="0.35"/>
  <cols>
    <col min="1" max="1" width="50.54296875" customWidth="1"/>
    <col min="2" max="2" width="22" bestFit="1" customWidth="1"/>
    <col min="3" max="3" width="26.7265625" customWidth="1"/>
    <col min="4" max="4" width="22" customWidth="1"/>
    <col min="5" max="5" width="16.453125" customWidth="1"/>
    <col min="6" max="6" width="22" customWidth="1"/>
    <col min="7" max="7" width="6.1796875" style="2" bestFit="1" customWidth="1"/>
    <col min="12" max="12" width="70.26953125" bestFit="1" customWidth="1"/>
    <col min="13" max="13" width="10.81640625" bestFit="1" customWidth="1"/>
    <col min="14" max="14" width="10.54296875" bestFit="1" customWidth="1"/>
    <col min="15" max="15" width="12" bestFit="1" customWidth="1"/>
    <col min="16" max="16" width="12.54296875" customWidth="1"/>
  </cols>
  <sheetData>
    <row r="1" spans="1:8" ht="36.75" customHeight="1" x14ac:dyDescent="0.35">
      <c r="A1" s="74" t="s">
        <v>1264</v>
      </c>
      <c r="B1" s="75"/>
      <c r="C1" s="75"/>
      <c r="D1" s="75"/>
      <c r="E1" s="75"/>
      <c r="F1" s="75"/>
      <c r="G1" s="76"/>
      <c r="H1" s="47" t="str">
        <f>HYPERLINK("[EDEL_Portfolio Monthly Notes 31-Dec-2024.xlsx]Index!A1","Index")</f>
        <v>Index</v>
      </c>
    </row>
    <row r="2" spans="1:8" ht="19.5" customHeight="1" x14ac:dyDescent="0.35">
      <c r="A2" s="74" t="s">
        <v>1265</v>
      </c>
      <c r="B2" s="75"/>
      <c r="C2" s="75"/>
      <c r="D2" s="75"/>
      <c r="E2" s="75"/>
      <c r="F2" s="75"/>
      <c r="G2" s="76"/>
    </row>
    <row r="4" spans="1:8" ht="48" customHeight="1" x14ac:dyDescent="0.35">
      <c r="A4" s="4" t="s">
        <v>123</v>
      </c>
      <c r="B4" s="4" t="s">
        <v>124</v>
      </c>
      <c r="C4" s="4" t="s">
        <v>125</v>
      </c>
      <c r="D4" s="5" t="s">
        <v>126</v>
      </c>
      <c r="E4" s="6" t="s">
        <v>127</v>
      </c>
      <c r="F4" s="6" t="s">
        <v>128</v>
      </c>
      <c r="G4" s="7" t="s">
        <v>129</v>
      </c>
    </row>
    <row r="5" spans="1:8" x14ac:dyDescent="0.35">
      <c r="A5" s="8"/>
      <c r="B5" s="31"/>
      <c r="C5" s="31"/>
      <c r="D5" s="9"/>
      <c r="E5" s="10"/>
      <c r="F5" s="11"/>
      <c r="G5" s="12"/>
    </row>
    <row r="6" spans="1:8" x14ac:dyDescent="0.35">
      <c r="A6" s="13"/>
      <c r="B6" s="32"/>
      <c r="C6" s="32"/>
      <c r="D6" s="14"/>
      <c r="E6" s="15"/>
      <c r="F6" s="16"/>
      <c r="G6" s="16"/>
    </row>
    <row r="7" spans="1:8" x14ac:dyDescent="0.35">
      <c r="A7" s="17" t="s">
        <v>130</v>
      </c>
      <c r="B7" s="32"/>
      <c r="C7" s="32"/>
      <c r="D7" s="14"/>
      <c r="E7" s="15" t="s">
        <v>131</v>
      </c>
      <c r="F7" s="16" t="s">
        <v>131</v>
      </c>
      <c r="G7" s="16"/>
    </row>
    <row r="8" spans="1:8" x14ac:dyDescent="0.35">
      <c r="A8" s="13"/>
      <c r="B8" s="32"/>
      <c r="C8" s="32"/>
      <c r="D8" s="14"/>
      <c r="E8" s="15"/>
      <c r="F8" s="16"/>
      <c r="G8" s="16"/>
    </row>
    <row r="9" spans="1:8" x14ac:dyDescent="0.35">
      <c r="A9" s="17" t="s">
        <v>132</v>
      </c>
      <c r="B9" s="32"/>
      <c r="C9" s="32"/>
      <c r="D9" s="14"/>
      <c r="E9" s="15"/>
      <c r="F9" s="16"/>
      <c r="G9" s="16"/>
    </row>
    <row r="10" spans="1:8" x14ac:dyDescent="0.35">
      <c r="A10" s="17" t="s">
        <v>133</v>
      </c>
      <c r="B10" s="32"/>
      <c r="C10" s="32"/>
      <c r="D10" s="14"/>
      <c r="E10" s="15"/>
      <c r="F10" s="16"/>
      <c r="G10" s="16"/>
    </row>
    <row r="11" spans="1:8" x14ac:dyDescent="0.35">
      <c r="A11" s="13" t="s">
        <v>1066</v>
      </c>
      <c r="B11" s="32" t="s">
        <v>1067</v>
      </c>
      <c r="C11" s="32" t="s">
        <v>139</v>
      </c>
      <c r="D11" s="14">
        <v>127500000</v>
      </c>
      <c r="E11" s="15">
        <v>130014.68</v>
      </c>
      <c r="F11" s="16">
        <v>7.0900000000000005E-2</v>
      </c>
      <c r="G11" s="16">
        <v>7.4099999999999999E-2</v>
      </c>
    </row>
    <row r="12" spans="1:8" x14ac:dyDescent="0.35">
      <c r="A12" s="13" t="s">
        <v>1266</v>
      </c>
      <c r="B12" s="32" t="s">
        <v>1267</v>
      </c>
      <c r="C12" s="32" t="s">
        <v>139</v>
      </c>
      <c r="D12" s="14">
        <v>117500000</v>
      </c>
      <c r="E12" s="15">
        <v>119778.68</v>
      </c>
      <c r="F12" s="16">
        <v>6.5299999999999997E-2</v>
      </c>
      <c r="G12" s="16">
        <v>7.4085999999999999E-2</v>
      </c>
    </row>
    <row r="13" spans="1:8" x14ac:dyDescent="0.35">
      <c r="A13" s="13" t="s">
        <v>636</v>
      </c>
      <c r="B13" s="32" t="s">
        <v>637</v>
      </c>
      <c r="C13" s="32" t="s">
        <v>139</v>
      </c>
      <c r="D13" s="14">
        <v>97500000</v>
      </c>
      <c r="E13" s="15">
        <v>97001.48</v>
      </c>
      <c r="F13" s="16">
        <v>5.2900000000000003E-2</v>
      </c>
      <c r="G13" s="16">
        <v>7.145E-2</v>
      </c>
    </row>
    <row r="14" spans="1:8" x14ac:dyDescent="0.35">
      <c r="A14" s="13" t="s">
        <v>657</v>
      </c>
      <c r="B14" s="32" t="s">
        <v>658</v>
      </c>
      <c r="C14" s="32" t="s">
        <v>139</v>
      </c>
      <c r="D14" s="14">
        <v>90000000</v>
      </c>
      <c r="E14" s="15">
        <v>89969.31</v>
      </c>
      <c r="F14" s="16">
        <v>4.9099999999999998E-2</v>
      </c>
      <c r="G14" s="16">
        <v>7.4099999999999999E-2</v>
      </c>
    </row>
    <row r="15" spans="1:8" x14ac:dyDescent="0.35">
      <c r="A15" s="13" t="s">
        <v>1268</v>
      </c>
      <c r="B15" s="32" t="s">
        <v>1269</v>
      </c>
      <c r="C15" s="32" t="s">
        <v>148</v>
      </c>
      <c r="D15" s="14">
        <v>83000000</v>
      </c>
      <c r="E15" s="15">
        <v>83466.539999999994</v>
      </c>
      <c r="F15" s="16">
        <v>4.5499999999999999E-2</v>
      </c>
      <c r="G15" s="16">
        <v>7.1999999999999995E-2</v>
      </c>
    </row>
    <row r="16" spans="1:8" x14ac:dyDescent="0.35">
      <c r="A16" s="13" t="s">
        <v>1270</v>
      </c>
      <c r="B16" s="32" t="s">
        <v>1271</v>
      </c>
      <c r="C16" s="32" t="s">
        <v>139</v>
      </c>
      <c r="D16" s="14">
        <v>81000000</v>
      </c>
      <c r="E16" s="15">
        <v>81862.490000000005</v>
      </c>
      <c r="F16" s="16">
        <v>4.4600000000000001E-2</v>
      </c>
      <c r="G16" s="16">
        <v>7.2999999999999995E-2</v>
      </c>
    </row>
    <row r="17" spans="1:7" x14ac:dyDescent="0.35">
      <c r="A17" s="13" t="s">
        <v>1272</v>
      </c>
      <c r="B17" s="32" t="s">
        <v>1273</v>
      </c>
      <c r="C17" s="32" t="s">
        <v>139</v>
      </c>
      <c r="D17" s="14">
        <v>76737000</v>
      </c>
      <c r="E17" s="15">
        <v>76737.84</v>
      </c>
      <c r="F17" s="16">
        <v>4.1799999999999997E-2</v>
      </c>
      <c r="G17" s="16">
        <v>7.2050000000000003E-2</v>
      </c>
    </row>
    <row r="18" spans="1:7" x14ac:dyDescent="0.35">
      <c r="A18" s="13" t="s">
        <v>1274</v>
      </c>
      <c r="B18" s="32" t="s">
        <v>1275</v>
      </c>
      <c r="C18" s="32" t="s">
        <v>139</v>
      </c>
      <c r="D18" s="14">
        <v>73000000</v>
      </c>
      <c r="E18" s="15">
        <v>74113.98</v>
      </c>
      <c r="F18" s="16">
        <v>4.0399999999999998E-2</v>
      </c>
      <c r="G18" s="16">
        <v>7.1662000000000003E-2</v>
      </c>
    </row>
    <row r="19" spans="1:7" x14ac:dyDescent="0.35">
      <c r="A19" s="13" t="s">
        <v>1276</v>
      </c>
      <c r="B19" s="32" t="s">
        <v>1277</v>
      </c>
      <c r="C19" s="32" t="s">
        <v>139</v>
      </c>
      <c r="D19" s="14">
        <v>65700000</v>
      </c>
      <c r="E19" s="15">
        <v>66854.09</v>
      </c>
      <c r="F19" s="16">
        <v>3.6499999999999998E-2</v>
      </c>
      <c r="G19" s="16">
        <v>7.2312000000000001E-2</v>
      </c>
    </row>
    <row r="20" spans="1:7" x14ac:dyDescent="0.35">
      <c r="A20" s="13" t="s">
        <v>1278</v>
      </c>
      <c r="B20" s="32" t="s">
        <v>1279</v>
      </c>
      <c r="C20" s="32" t="s">
        <v>139</v>
      </c>
      <c r="D20" s="14">
        <v>61500000</v>
      </c>
      <c r="E20" s="15">
        <v>61750.239999999998</v>
      </c>
      <c r="F20" s="16">
        <v>3.3700000000000001E-2</v>
      </c>
      <c r="G20" s="16">
        <v>7.195E-2</v>
      </c>
    </row>
    <row r="21" spans="1:7" x14ac:dyDescent="0.35">
      <c r="A21" s="13" t="s">
        <v>1280</v>
      </c>
      <c r="B21" s="32" t="s">
        <v>1281</v>
      </c>
      <c r="C21" s="32" t="s">
        <v>139</v>
      </c>
      <c r="D21" s="14">
        <v>61500000</v>
      </c>
      <c r="E21" s="15">
        <v>61659.29</v>
      </c>
      <c r="F21" s="16">
        <v>3.3599999999999998E-2</v>
      </c>
      <c r="G21" s="16">
        <v>7.3447999999999999E-2</v>
      </c>
    </row>
    <row r="22" spans="1:7" x14ac:dyDescent="0.35">
      <c r="A22" s="13" t="s">
        <v>659</v>
      </c>
      <c r="B22" s="32" t="s">
        <v>660</v>
      </c>
      <c r="C22" s="32" t="s">
        <v>139</v>
      </c>
      <c r="D22" s="14">
        <v>53700000</v>
      </c>
      <c r="E22" s="15">
        <v>53881.77</v>
      </c>
      <c r="F22" s="16">
        <v>2.9399999999999999E-2</v>
      </c>
      <c r="G22" s="16">
        <v>7.4099999999999999E-2</v>
      </c>
    </row>
    <row r="23" spans="1:7" x14ac:dyDescent="0.35">
      <c r="A23" s="13" t="s">
        <v>631</v>
      </c>
      <c r="B23" s="32" t="s">
        <v>632</v>
      </c>
      <c r="C23" s="32" t="s">
        <v>633</v>
      </c>
      <c r="D23" s="14">
        <v>53000000</v>
      </c>
      <c r="E23" s="15">
        <v>53417.85</v>
      </c>
      <c r="F23" s="16">
        <v>2.9100000000000001E-2</v>
      </c>
      <c r="G23" s="16">
        <v>7.1999999999999995E-2</v>
      </c>
    </row>
    <row r="24" spans="1:7" x14ac:dyDescent="0.35">
      <c r="A24" s="13" t="s">
        <v>1282</v>
      </c>
      <c r="B24" s="32" t="s">
        <v>1283</v>
      </c>
      <c r="C24" s="32" t="s">
        <v>139</v>
      </c>
      <c r="D24" s="14">
        <v>45000000</v>
      </c>
      <c r="E24" s="15">
        <v>44586.18</v>
      </c>
      <c r="F24" s="16">
        <v>2.4299999999999999E-2</v>
      </c>
      <c r="G24" s="16">
        <v>7.2999999999999995E-2</v>
      </c>
    </row>
    <row r="25" spans="1:7" x14ac:dyDescent="0.35">
      <c r="A25" s="13" t="s">
        <v>643</v>
      </c>
      <c r="B25" s="32" t="s">
        <v>644</v>
      </c>
      <c r="C25" s="32" t="s">
        <v>139</v>
      </c>
      <c r="D25" s="14">
        <v>43200000</v>
      </c>
      <c r="E25" s="15">
        <v>43595.71</v>
      </c>
      <c r="F25" s="16">
        <v>2.3800000000000002E-2</v>
      </c>
      <c r="G25" s="16">
        <v>7.2312000000000001E-2</v>
      </c>
    </row>
    <row r="26" spans="1:7" x14ac:dyDescent="0.35">
      <c r="A26" s="13" t="s">
        <v>1284</v>
      </c>
      <c r="B26" s="32" t="s">
        <v>1285</v>
      </c>
      <c r="C26" s="32" t="s">
        <v>139</v>
      </c>
      <c r="D26" s="14">
        <v>38500000</v>
      </c>
      <c r="E26" s="15">
        <v>39134.21</v>
      </c>
      <c r="F26" s="16">
        <v>2.1299999999999999E-2</v>
      </c>
      <c r="G26" s="16">
        <v>7.3449E-2</v>
      </c>
    </row>
    <row r="27" spans="1:7" x14ac:dyDescent="0.35">
      <c r="A27" s="13" t="s">
        <v>1286</v>
      </c>
      <c r="B27" s="32" t="s">
        <v>1287</v>
      </c>
      <c r="C27" s="32" t="s">
        <v>139</v>
      </c>
      <c r="D27" s="14">
        <v>37500000</v>
      </c>
      <c r="E27" s="15">
        <v>37820.36</v>
      </c>
      <c r="F27" s="16">
        <v>2.06E-2</v>
      </c>
      <c r="G27" s="16">
        <v>7.1865999999999999E-2</v>
      </c>
    </row>
    <row r="28" spans="1:7" x14ac:dyDescent="0.35">
      <c r="A28" s="13" t="s">
        <v>1288</v>
      </c>
      <c r="B28" s="32" t="s">
        <v>1289</v>
      </c>
      <c r="C28" s="32" t="s">
        <v>139</v>
      </c>
      <c r="D28" s="14">
        <v>37000000</v>
      </c>
      <c r="E28" s="15">
        <v>37359.9</v>
      </c>
      <c r="F28" s="16">
        <v>2.0400000000000001E-2</v>
      </c>
      <c r="G28" s="16">
        <v>7.2959999999999997E-2</v>
      </c>
    </row>
    <row r="29" spans="1:7" x14ac:dyDescent="0.35">
      <c r="A29" s="13" t="s">
        <v>634</v>
      </c>
      <c r="B29" s="32" t="s">
        <v>635</v>
      </c>
      <c r="C29" s="32" t="s">
        <v>139</v>
      </c>
      <c r="D29" s="14">
        <v>34000000</v>
      </c>
      <c r="E29" s="15">
        <v>34233.68</v>
      </c>
      <c r="F29" s="16">
        <v>1.8700000000000001E-2</v>
      </c>
      <c r="G29" s="16">
        <v>7.2959999999999997E-2</v>
      </c>
    </row>
    <row r="30" spans="1:7" x14ac:dyDescent="0.35">
      <c r="A30" s="13" t="s">
        <v>649</v>
      </c>
      <c r="B30" s="32" t="s">
        <v>650</v>
      </c>
      <c r="C30" s="32" t="s">
        <v>136</v>
      </c>
      <c r="D30" s="14">
        <v>29500000</v>
      </c>
      <c r="E30" s="15">
        <v>30519.25</v>
      </c>
      <c r="F30" s="16">
        <v>1.66E-2</v>
      </c>
      <c r="G30" s="16">
        <v>7.2881000000000001E-2</v>
      </c>
    </row>
    <row r="31" spans="1:7" x14ac:dyDescent="0.35">
      <c r="A31" s="13" t="s">
        <v>1290</v>
      </c>
      <c r="B31" s="32" t="s">
        <v>1291</v>
      </c>
      <c r="C31" s="32" t="s">
        <v>139</v>
      </c>
      <c r="D31" s="14">
        <v>27500000</v>
      </c>
      <c r="E31" s="15">
        <v>27665.41</v>
      </c>
      <c r="F31" s="16">
        <v>1.5100000000000001E-2</v>
      </c>
      <c r="G31" s="16">
        <v>7.4950000000000003E-2</v>
      </c>
    </row>
    <row r="32" spans="1:7" x14ac:dyDescent="0.35">
      <c r="A32" s="13" t="s">
        <v>1292</v>
      </c>
      <c r="B32" s="32" t="s">
        <v>1293</v>
      </c>
      <c r="C32" s="32" t="s">
        <v>139</v>
      </c>
      <c r="D32" s="14">
        <v>25000000</v>
      </c>
      <c r="E32" s="15">
        <v>25419.48</v>
      </c>
      <c r="F32" s="16">
        <v>1.3899999999999999E-2</v>
      </c>
      <c r="G32" s="16">
        <v>7.4085999999999999E-2</v>
      </c>
    </row>
    <row r="33" spans="1:7" x14ac:dyDescent="0.35">
      <c r="A33" s="13" t="s">
        <v>1294</v>
      </c>
      <c r="B33" s="32" t="s">
        <v>1295</v>
      </c>
      <c r="C33" s="32" t="s">
        <v>139</v>
      </c>
      <c r="D33" s="14">
        <v>24500000</v>
      </c>
      <c r="E33" s="15">
        <v>24690.240000000002</v>
      </c>
      <c r="F33" s="16">
        <v>1.35E-2</v>
      </c>
      <c r="G33" s="16">
        <v>7.2959999999999997E-2</v>
      </c>
    </row>
    <row r="34" spans="1:7" x14ac:dyDescent="0.35">
      <c r="A34" s="13" t="s">
        <v>1296</v>
      </c>
      <c r="B34" s="32" t="s">
        <v>1297</v>
      </c>
      <c r="C34" s="32" t="s">
        <v>148</v>
      </c>
      <c r="D34" s="14">
        <v>20000000</v>
      </c>
      <c r="E34" s="15">
        <v>20125.740000000002</v>
      </c>
      <c r="F34" s="16">
        <v>1.0999999999999999E-2</v>
      </c>
      <c r="G34" s="16">
        <v>7.4061000000000002E-2</v>
      </c>
    </row>
    <row r="35" spans="1:7" x14ac:dyDescent="0.35">
      <c r="A35" s="13" t="s">
        <v>641</v>
      </c>
      <c r="B35" s="32" t="s">
        <v>642</v>
      </c>
      <c r="C35" s="32" t="s">
        <v>139</v>
      </c>
      <c r="D35" s="14">
        <v>18000000</v>
      </c>
      <c r="E35" s="15">
        <v>18888.439999999999</v>
      </c>
      <c r="F35" s="16">
        <v>1.03E-2</v>
      </c>
      <c r="G35" s="16">
        <v>7.4450000000000002E-2</v>
      </c>
    </row>
    <row r="36" spans="1:7" x14ac:dyDescent="0.35">
      <c r="A36" s="13" t="s">
        <v>1298</v>
      </c>
      <c r="B36" s="32" t="s">
        <v>1299</v>
      </c>
      <c r="C36" s="32" t="s">
        <v>139</v>
      </c>
      <c r="D36" s="14">
        <v>17500000</v>
      </c>
      <c r="E36" s="15">
        <v>18207.75</v>
      </c>
      <c r="F36" s="16">
        <v>9.9000000000000008E-3</v>
      </c>
      <c r="G36" s="16">
        <v>7.2312000000000001E-2</v>
      </c>
    </row>
    <row r="37" spans="1:7" x14ac:dyDescent="0.35">
      <c r="A37" s="13" t="s">
        <v>1300</v>
      </c>
      <c r="B37" s="32" t="s">
        <v>1301</v>
      </c>
      <c r="C37" s="32" t="s">
        <v>139</v>
      </c>
      <c r="D37" s="14">
        <v>17500000</v>
      </c>
      <c r="E37" s="15">
        <v>17752.68</v>
      </c>
      <c r="F37" s="16">
        <v>9.7000000000000003E-3</v>
      </c>
      <c r="G37" s="16">
        <v>7.1999999999999995E-2</v>
      </c>
    </row>
    <row r="38" spans="1:7" x14ac:dyDescent="0.35">
      <c r="A38" s="13" t="s">
        <v>638</v>
      </c>
      <c r="B38" s="32" t="s">
        <v>639</v>
      </c>
      <c r="C38" s="32" t="s">
        <v>640</v>
      </c>
      <c r="D38" s="14">
        <v>17500000</v>
      </c>
      <c r="E38" s="15">
        <v>17694.650000000001</v>
      </c>
      <c r="F38" s="16">
        <v>9.5999999999999992E-3</v>
      </c>
      <c r="G38" s="16">
        <v>7.3601E-2</v>
      </c>
    </row>
    <row r="39" spans="1:7" x14ac:dyDescent="0.35">
      <c r="A39" s="13" t="s">
        <v>1302</v>
      </c>
      <c r="B39" s="32" t="s">
        <v>1303</v>
      </c>
      <c r="C39" s="32" t="s">
        <v>139</v>
      </c>
      <c r="D39" s="14">
        <v>16500000</v>
      </c>
      <c r="E39" s="15">
        <v>17008.939999999999</v>
      </c>
      <c r="F39" s="16">
        <v>9.2999999999999992E-3</v>
      </c>
      <c r="G39" s="16">
        <v>7.4450000000000002E-2</v>
      </c>
    </row>
    <row r="40" spans="1:7" x14ac:dyDescent="0.35">
      <c r="A40" s="13" t="s">
        <v>1304</v>
      </c>
      <c r="B40" s="32" t="s">
        <v>1305</v>
      </c>
      <c r="C40" s="32" t="s">
        <v>139</v>
      </c>
      <c r="D40" s="14">
        <v>15000000</v>
      </c>
      <c r="E40" s="15">
        <v>15080.66</v>
      </c>
      <c r="F40" s="16">
        <v>8.2000000000000007E-3</v>
      </c>
      <c r="G40" s="16">
        <v>7.1999999999999995E-2</v>
      </c>
    </row>
    <row r="41" spans="1:7" x14ac:dyDescent="0.35">
      <c r="A41" s="13" t="s">
        <v>1306</v>
      </c>
      <c r="B41" s="32" t="s">
        <v>1307</v>
      </c>
      <c r="C41" s="32" t="s">
        <v>139</v>
      </c>
      <c r="D41" s="14">
        <v>14000000</v>
      </c>
      <c r="E41" s="15">
        <v>14581</v>
      </c>
      <c r="F41" s="16">
        <v>8.0000000000000002E-3</v>
      </c>
      <c r="G41" s="16">
        <v>7.4165999999999996E-2</v>
      </c>
    </row>
    <row r="42" spans="1:7" x14ac:dyDescent="0.35">
      <c r="A42" s="13" t="s">
        <v>1308</v>
      </c>
      <c r="B42" s="32" t="s">
        <v>1309</v>
      </c>
      <c r="C42" s="32" t="s">
        <v>139</v>
      </c>
      <c r="D42" s="14">
        <v>12500000</v>
      </c>
      <c r="E42" s="15">
        <v>12748.01</v>
      </c>
      <c r="F42" s="16">
        <v>7.0000000000000001E-3</v>
      </c>
      <c r="G42" s="16">
        <v>7.4399999999999994E-2</v>
      </c>
    </row>
    <row r="43" spans="1:7" x14ac:dyDescent="0.35">
      <c r="A43" s="13" t="s">
        <v>1310</v>
      </c>
      <c r="B43" s="32" t="s">
        <v>1311</v>
      </c>
      <c r="C43" s="32" t="s">
        <v>139</v>
      </c>
      <c r="D43" s="14">
        <v>11950000</v>
      </c>
      <c r="E43" s="15">
        <v>12438.61</v>
      </c>
      <c r="F43" s="16">
        <v>6.7999999999999996E-3</v>
      </c>
      <c r="G43" s="16">
        <v>7.1946999999999997E-2</v>
      </c>
    </row>
    <row r="44" spans="1:7" x14ac:dyDescent="0.35">
      <c r="A44" s="13" t="s">
        <v>653</v>
      </c>
      <c r="B44" s="32" t="s">
        <v>654</v>
      </c>
      <c r="C44" s="32" t="s">
        <v>148</v>
      </c>
      <c r="D44" s="14">
        <v>11500000</v>
      </c>
      <c r="E44" s="15">
        <v>11784.56</v>
      </c>
      <c r="F44" s="16">
        <v>6.4000000000000003E-3</v>
      </c>
      <c r="G44" s="16">
        <v>7.3925000000000005E-2</v>
      </c>
    </row>
    <row r="45" spans="1:7" x14ac:dyDescent="0.35">
      <c r="A45" s="13" t="s">
        <v>1312</v>
      </c>
      <c r="B45" s="32" t="s">
        <v>1313</v>
      </c>
      <c r="C45" s="32" t="s">
        <v>139</v>
      </c>
      <c r="D45" s="14">
        <v>10500000</v>
      </c>
      <c r="E45" s="15">
        <v>10601.56</v>
      </c>
      <c r="F45" s="16">
        <v>5.7999999999999996E-3</v>
      </c>
      <c r="G45" s="16">
        <v>7.2349999999999998E-2</v>
      </c>
    </row>
    <row r="46" spans="1:7" x14ac:dyDescent="0.35">
      <c r="A46" s="13" t="s">
        <v>1314</v>
      </c>
      <c r="B46" s="32" t="s">
        <v>1315</v>
      </c>
      <c r="C46" s="32" t="s">
        <v>139</v>
      </c>
      <c r="D46" s="14">
        <v>10300000</v>
      </c>
      <c r="E46" s="15">
        <v>10516.16</v>
      </c>
      <c r="F46" s="16">
        <v>5.7000000000000002E-3</v>
      </c>
      <c r="G46" s="16">
        <v>7.4099999999999999E-2</v>
      </c>
    </row>
    <row r="47" spans="1:7" x14ac:dyDescent="0.35">
      <c r="A47" s="13" t="s">
        <v>1316</v>
      </c>
      <c r="B47" s="32" t="s">
        <v>1317</v>
      </c>
      <c r="C47" s="32" t="s">
        <v>139</v>
      </c>
      <c r="D47" s="14">
        <v>10000000</v>
      </c>
      <c r="E47" s="15">
        <v>10330.81</v>
      </c>
      <c r="F47" s="16">
        <v>5.5999999999999999E-3</v>
      </c>
      <c r="G47" s="16">
        <v>7.2960999999999998E-2</v>
      </c>
    </row>
    <row r="48" spans="1:7" x14ac:dyDescent="0.35">
      <c r="A48" s="13" t="s">
        <v>1318</v>
      </c>
      <c r="B48" s="32" t="s">
        <v>1319</v>
      </c>
      <c r="C48" s="32" t="s">
        <v>148</v>
      </c>
      <c r="D48" s="14">
        <v>10000000</v>
      </c>
      <c r="E48" s="15">
        <v>10056.18</v>
      </c>
      <c r="F48" s="16">
        <v>5.4999999999999997E-3</v>
      </c>
      <c r="G48" s="16">
        <v>7.4950000000000003E-2</v>
      </c>
    </row>
    <row r="49" spans="1:7" x14ac:dyDescent="0.35">
      <c r="A49" s="13" t="s">
        <v>647</v>
      </c>
      <c r="B49" s="32" t="s">
        <v>648</v>
      </c>
      <c r="C49" s="32" t="s">
        <v>139</v>
      </c>
      <c r="D49" s="14">
        <v>7500000</v>
      </c>
      <c r="E49" s="15">
        <v>7771.89</v>
      </c>
      <c r="F49" s="16">
        <v>4.1999999999999997E-3</v>
      </c>
      <c r="G49" s="16">
        <v>7.2312000000000001E-2</v>
      </c>
    </row>
    <row r="50" spans="1:7" x14ac:dyDescent="0.35">
      <c r="A50" s="13" t="s">
        <v>1098</v>
      </c>
      <c r="B50" s="32" t="s">
        <v>1099</v>
      </c>
      <c r="C50" s="32" t="s">
        <v>139</v>
      </c>
      <c r="D50" s="14">
        <v>7000000</v>
      </c>
      <c r="E50" s="15">
        <v>7262.26</v>
      </c>
      <c r="F50" s="16">
        <v>4.0000000000000001E-3</v>
      </c>
      <c r="G50" s="16">
        <v>7.195E-2</v>
      </c>
    </row>
    <row r="51" spans="1:7" x14ac:dyDescent="0.35">
      <c r="A51" s="13" t="s">
        <v>1320</v>
      </c>
      <c r="B51" s="32" t="s">
        <v>1321</v>
      </c>
      <c r="C51" s="32" t="s">
        <v>139</v>
      </c>
      <c r="D51" s="14">
        <v>7000000</v>
      </c>
      <c r="E51" s="15">
        <v>6957.52</v>
      </c>
      <c r="F51" s="16">
        <v>3.8E-3</v>
      </c>
      <c r="G51" s="16">
        <v>7.4099999999999999E-2</v>
      </c>
    </row>
    <row r="52" spans="1:7" x14ac:dyDescent="0.35">
      <c r="A52" s="13" t="s">
        <v>1322</v>
      </c>
      <c r="B52" s="32" t="s">
        <v>1323</v>
      </c>
      <c r="C52" s="32" t="s">
        <v>139</v>
      </c>
      <c r="D52" s="14">
        <v>6500000</v>
      </c>
      <c r="E52" s="15">
        <v>6828.31</v>
      </c>
      <c r="F52" s="16">
        <v>3.7000000000000002E-3</v>
      </c>
      <c r="G52" s="16">
        <v>7.4399999999999994E-2</v>
      </c>
    </row>
    <row r="53" spans="1:7" x14ac:dyDescent="0.35">
      <c r="A53" s="13" t="s">
        <v>1324</v>
      </c>
      <c r="B53" s="32" t="s">
        <v>1325</v>
      </c>
      <c r="C53" s="32" t="s">
        <v>633</v>
      </c>
      <c r="D53" s="14">
        <v>6500000</v>
      </c>
      <c r="E53" s="15">
        <v>6551.55</v>
      </c>
      <c r="F53" s="16">
        <v>3.5999999999999999E-3</v>
      </c>
      <c r="G53" s="16">
        <v>7.2849999999999998E-2</v>
      </c>
    </row>
    <row r="54" spans="1:7" x14ac:dyDescent="0.35">
      <c r="A54" s="13" t="s">
        <v>1326</v>
      </c>
      <c r="B54" s="32" t="s">
        <v>1327</v>
      </c>
      <c r="C54" s="32" t="s">
        <v>139</v>
      </c>
      <c r="D54" s="14">
        <v>5500000</v>
      </c>
      <c r="E54" s="15">
        <v>5765.28</v>
      </c>
      <c r="F54" s="16">
        <v>3.0999999999999999E-3</v>
      </c>
      <c r="G54" s="16">
        <v>7.4450000000000002E-2</v>
      </c>
    </row>
    <row r="55" spans="1:7" x14ac:dyDescent="0.35">
      <c r="A55" s="13" t="s">
        <v>1328</v>
      </c>
      <c r="B55" s="32" t="s">
        <v>1329</v>
      </c>
      <c r="C55" s="32" t="s">
        <v>139</v>
      </c>
      <c r="D55" s="14">
        <v>5500000</v>
      </c>
      <c r="E55" s="15">
        <v>5712.61</v>
      </c>
      <c r="F55" s="16">
        <v>3.0999999999999999E-3</v>
      </c>
      <c r="G55" s="16">
        <v>7.2312000000000001E-2</v>
      </c>
    </row>
    <row r="56" spans="1:7" x14ac:dyDescent="0.35">
      <c r="A56" s="13" t="s">
        <v>1330</v>
      </c>
      <c r="B56" s="32" t="s">
        <v>1331</v>
      </c>
      <c r="C56" s="32" t="s">
        <v>139</v>
      </c>
      <c r="D56" s="14">
        <v>5500000</v>
      </c>
      <c r="E56" s="15">
        <v>5514.78</v>
      </c>
      <c r="F56" s="16">
        <v>3.0000000000000001E-3</v>
      </c>
      <c r="G56" s="16">
        <v>7.3123999999999995E-2</v>
      </c>
    </row>
    <row r="57" spans="1:7" x14ac:dyDescent="0.35">
      <c r="A57" s="13" t="s">
        <v>1332</v>
      </c>
      <c r="B57" s="32" t="s">
        <v>1333</v>
      </c>
      <c r="C57" s="32" t="s">
        <v>136</v>
      </c>
      <c r="D57" s="14">
        <v>5100000</v>
      </c>
      <c r="E57" s="15">
        <v>5071.2299999999996</v>
      </c>
      <c r="F57" s="16">
        <v>2.8E-3</v>
      </c>
      <c r="G57" s="16">
        <v>7.2599999999999998E-2</v>
      </c>
    </row>
    <row r="58" spans="1:7" x14ac:dyDescent="0.35">
      <c r="A58" s="13" t="s">
        <v>1334</v>
      </c>
      <c r="B58" s="32" t="s">
        <v>1335</v>
      </c>
      <c r="C58" s="32" t="s">
        <v>148</v>
      </c>
      <c r="D58" s="14">
        <v>5000000</v>
      </c>
      <c r="E58" s="15">
        <v>4962.18</v>
      </c>
      <c r="F58" s="16">
        <v>2.7000000000000001E-3</v>
      </c>
      <c r="G58" s="16">
        <v>7.4099999999999999E-2</v>
      </c>
    </row>
    <row r="59" spans="1:7" x14ac:dyDescent="0.35">
      <c r="A59" s="13" t="s">
        <v>1336</v>
      </c>
      <c r="B59" s="32" t="s">
        <v>1337</v>
      </c>
      <c r="C59" s="32" t="s">
        <v>139</v>
      </c>
      <c r="D59" s="14">
        <v>4000000</v>
      </c>
      <c r="E59" s="15">
        <v>4167.55</v>
      </c>
      <c r="F59" s="16">
        <v>2.3E-3</v>
      </c>
      <c r="G59" s="16">
        <v>7.2349999999999998E-2</v>
      </c>
    </row>
    <row r="60" spans="1:7" x14ac:dyDescent="0.35">
      <c r="A60" s="13" t="s">
        <v>1338</v>
      </c>
      <c r="B60" s="32" t="s">
        <v>1339</v>
      </c>
      <c r="C60" s="32" t="s">
        <v>148</v>
      </c>
      <c r="D60" s="14">
        <v>3800000</v>
      </c>
      <c r="E60" s="15">
        <v>3818.53</v>
      </c>
      <c r="F60" s="16">
        <v>2.0999999999999999E-3</v>
      </c>
      <c r="G60" s="16">
        <v>7.2599999999999998E-2</v>
      </c>
    </row>
    <row r="61" spans="1:7" x14ac:dyDescent="0.35">
      <c r="A61" s="13" t="s">
        <v>1084</v>
      </c>
      <c r="B61" s="32" t="s">
        <v>1085</v>
      </c>
      <c r="C61" s="32" t="s">
        <v>139</v>
      </c>
      <c r="D61" s="14">
        <v>3500000</v>
      </c>
      <c r="E61" s="15">
        <v>3640.27</v>
      </c>
      <c r="F61" s="16">
        <v>2E-3</v>
      </c>
      <c r="G61" s="16">
        <v>7.1865999999999999E-2</v>
      </c>
    </row>
    <row r="62" spans="1:7" x14ac:dyDescent="0.35">
      <c r="A62" s="13" t="s">
        <v>655</v>
      </c>
      <c r="B62" s="32" t="s">
        <v>656</v>
      </c>
      <c r="C62" s="32" t="s">
        <v>139</v>
      </c>
      <c r="D62" s="14">
        <v>3500000</v>
      </c>
      <c r="E62" s="15">
        <v>3511.59</v>
      </c>
      <c r="F62" s="16">
        <v>1.9E-3</v>
      </c>
      <c r="G62" s="16">
        <v>7.2349999999999998E-2</v>
      </c>
    </row>
    <row r="63" spans="1:7" x14ac:dyDescent="0.35">
      <c r="A63" s="13" t="s">
        <v>1094</v>
      </c>
      <c r="B63" s="32" t="s">
        <v>1095</v>
      </c>
      <c r="C63" s="32" t="s">
        <v>139</v>
      </c>
      <c r="D63" s="14">
        <v>3000000</v>
      </c>
      <c r="E63" s="15">
        <v>3137.13</v>
      </c>
      <c r="F63" s="16">
        <v>1.6999999999999999E-3</v>
      </c>
      <c r="G63" s="16">
        <v>7.1999999999999995E-2</v>
      </c>
    </row>
    <row r="64" spans="1:7" x14ac:dyDescent="0.35">
      <c r="A64" s="13" t="s">
        <v>1340</v>
      </c>
      <c r="B64" s="32" t="s">
        <v>1341</v>
      </c>
      <c r="C64" s="32" t="s">
        <v>139</v>
      </c>
      <c r="D64" s="14">
        <v>3000000</v>
      </c>
      <c r="E64" s="15">
        <v>3118.75</v>
      </c>
      <c r="F64" s="16">
        <v>1.6999999999999999E-3</v>
      </c>
      <c r="G64" s="16">
        <v>7.1849999999999997E-2</v>
      </c>
    </row>
    <row r="65" spans="1:7" x14ac:dyDescent="0.35">
      <c r="A65" s="13" t="s">
        <v>1080</v>
      </c>
      <c r="B65" s="32" t="s">
        <v>1081</v>
      </c>
      <c r="C65" s="32" t="s">
        <v>139</v>
      </c>
      <c r="D65" s="14">
        <v>2500000</v>
      </c>
      <c r="E65" s="15">
        <v>2696.98</v>
      </c>
      <c r="F65" s="16">
        <v>1.5E-3</v>
      </c>
      <c r="G65" s="16">
        <v>7.2349999999999998E-2</v>
      </c>
    </row>
    <row r="66" spans="1:7" x14ac:dyDescent="0.35">
      <c r="A66" s="13" t="s">
        <v>1342</v>
      </c>
      <c r="B66" s="32" t="s">
        <v>1343</v>
      </c>
      <c r="C66" s="32" t="s">
        <v>139</v>
      </c>
      <c r="D66" s="14">
        <v>2500000</v>
      </c>
      <c r="E66" s="15">
        <v>2613.33</v>
      </c>
      <c r="F66" s="16">
        <v>1.4E-3</v>
      </c>
      <c r="G66" s="16">
        <v>7.2001999999999997E-2</v>
      </c>
    </row>
    <row r="67" spans="1:7" x14ac:dyDescent="0.35">
      <c r="A67" s="13" t="s">
        <v>1344</v>
      </c>
      <c r="B67" s="32" t="s">
        <v>1345</v>
      </c>
      <c r="C67" s="32" t="s">
        <v>139</v>
      </c>
      <c r="D67" s="14">
        <v>2000000</v>
      </c>
      <c r="E67" s="15">
        <v>2047.57</v>
      </c>
      <c r="F67" s="16">
        <v>1.1000000000000001E-3</v>
      </c>
      <c r="G67" s="16">
        <v>7.2959999999999997E-2</v>
      </c>
    </row>
    <row r="68" spans="1:7" x14ac:dyDescent="0.35">
      <c r="A68" s="13" t="s">
        <v>1058</v>
      </c>
      <c r="B68" s="32" t="s">
        <v>1059</v>
      </c>
      <c r="C68" s="32" t="s">
        <v>139</v>
      </c>
      <c r="D68" s="14">
        <v>1500000</v>
      </c>
      <c r="E68" s="15">
        <v>1562.4</v>
      </c>
      <c r="F68" s="16">
        <v>8.9999999999999998E-4</v>
      </c>
      <c r="G68" s="16">
        <v>7.1865999999999999E-2</v>
      </c>
    </row>
    <row r="69" spans="1:7" x14ac:dyDescent="0.35">
      <c r="A69" s="13" t="s">
        <v>1346</v>
      </c>
      <c r="B69" s="32" t="s">
        <v>1347</v>
      </c>
      <c r="C69" s="32" t="s">
        <v>633</v>
      </c>
      <c r="D69" s="14">
        <v>1500000</v>
      </c>
      <c r="E69" s="15">
        <v>1494.24</v>
      </c>
      <c r="F69" s="16">
        <v>8.0000000000000004E-4</v>
      </c>
      <c r="G69" s="16">
        <v>7.4950000000000003E-2</v>
      </c>
    </row>
    <row r="70" spans="1:7" x14ac:dyDescent="0.35">
      <c r="A70" s="13" t="s">
        <v>1348</v>
      </c>
      <c r="B70" s="32" t="s">
        <v>1349</v>
      </c>
      <c r="C70" s="32" t="s">
        <v>139</v>
      </c>
      <c r="D70" s="14">
        <v>1000000</v>
      </c>
      <c r="E70" s="15">
        <v>1068.95</v>
      </c>
      <c r="F70" s="16">
        <v>5.9999999999999995E-4</v>
      </c>
      <c r="G70" s="16">
        <v>7.3183999999999999E-2</v>
      </c>
    </row>
    <row r="71" spans="1:7" x14ac:dyDescent="0.35">
      <c r="A71" s="13" t="s">
        <v>1350</v>
      </c>
      <c r="B71" s="32" t="s">
        <v>1351</v>
      </c>
      <c r="C71" s="32" t="s">
        <v>139</v>
      </c>
      <c r="D71" s="14">
        <v>1000000</v>
      </c>
      <c r="E71" s="15">
        <v>1063.6300000000001</v>
      </c>
      <c r="F71" s="16">
        <v>5.9999999999999995E-4</v>
      </c>
      <c r="G71" s="16">
        <v>7.2499999999999995E-2</v>
      </c>
    </row>
    <row r="72" spans="1:7" x14ac:dyDescent="0.35">
      <c r="A72" s="13" t="s">
        <v>661</v>
      </c>
      <c r="B72" s="32" t="s">
        <v>662</v>
      </c>
      <c r="C72" s="32" t="s">
        <v>139</v>
      </c>
      <c r="D72" s="14">
        <v>1000000</v>
      </c>
      <c r="E72" s="15">
        <v>1049.47</v>
      </c>
      <c r="F72" s="16">
        <v>5.9999999999999995E-4</v>
      </c>
      <c r="G72" s="16">
        <v>7.3123999999999995E-2</v>
      </c>
    </row>
    <row r="73" spans="1:7" x14ac:dyDescent="0.35">
      <c r="A73" s="13" t="s">
        <v>1352</v>
      </c>
      <c r="B73" s="32" t="s">
        <v>1353</v>
      </c>
      <c r="C73" s="32" t="s">
        <v>148</v>
      </c>
      <c r="D73" s="14">
        <v>1000000</v>
      </c>
      <c r="E73" s="15">
        <v>1001.79</v>
      </c>
      <c r="F73" s="16">
        <v>5.0000000000000001E-4</v>
      </c>
      <c r="G73" s="16">
        <v>7.3124999999999996E-2</v>
      </c>
    </row>
    <row r="74" spans="1:7" x14ac:dyDescent="0.35">
      <c r="A74" s="13" t="s">
        <v>1354</v>
      </c>
      <c r="B74" s="32" t="s">
        <v>1355</v>
      </c>
      <c r="C74" s="32" t="s">
        <v>139</v>
      </c>
      <c r="D74" s="14">
        <v>500000</v>
      </c>
      <c r="E74" s="15">
        <v>527.30999999999995</v>
      </c>
      <c r="F74" s="16">
        <v>2.9999999999999997E-4</v>
      </c>
      <c r="G74" s="16">
        <v>7.2854000000000002E-2</v>
      </c>
    </row>
    <row r="75" spans="1:7" x14ac:dyDescent="0.35">
      <c r="A75" s="13" t="s">
        <v>1356</v>
      </c>
      <c r="B75" s="32" t="s">
        <v>1357</v>
      </c>
      <c r="C75" s="32" t="s">
        <v>139</v>
      </c>
      <c r="D75" s="14">
        <v>500000</v>
      </c>
      <c r="E75" s="15">
        <v>521.46</v>
      </c>
      <c r="F75" s="16">
        <v>2.9999999999999997E-4</v>
      </c>
      <c r="G75" s="16">
        <v>7.2550000000000003E-2</v>
      </c>
    </row>
    <row r="76" spans="1:7" x14ac:dyDescent="0.35">
      <c r="A76" s="13" t="s">
        <v>1100</v>
      </c>
      <c r="B76" s="32" t="s">
        <v>1101</v>
      </c>
      <c r="C76" s="32" t="s">
        <v>139</v>
      </c>
      <c r="D76" s="14">
        <v>500000</v>
      </c>
      <c r="E76" s="15">
        <v>515.78</v>
      </c>
      <c r="F76" s="16">
        <v>2.9999999999999997E-4</v>
      </c>
      <c r="G76" s="16">
        <v>7.2349999999999998E-2</v>
      </c>
    </row>
    <row r="77" spans="1:7" x14ac:dyDescent="0.35">
      <c r="A77" s="13" t="s">
        <v>1358</v>
      </c>
      <c r="B77" s="32" t="s">
        <v>1359</v>
      </c>
      <c r="C77" s="32" t="s">
        <v>633</v>
      </c>
      <c r="D77" s="14">
        <v>500000</v>
      </c>
      <c r="E77" s="15">
        <v>510.23</v>
      </c>
      <c r="F77" s="16">
        <v>2.9999999999999997E-4</v>
      </c>
      <c r="G77" s="16">
        <v>7.2312000000000001E-2</v>
      </c>
    </row>
    <row r="78" spans="1:7" x14ac:dyDescent="0.35">
      <c r="A78" s="13" t="s">
        <v>645</v>
      </c>
      <c r="B78" s="32" t="s">
        <v>646</v>
      </c>
      <c r="C78" s="32" t="s">
        <v>139</v>
      </c>
      <c r="D78" s="14">
        <v>400000</v>
      </c>
      <c r="E78" s="15">
        <v>424.88</v>
      </c>
      <c r="F78" s="16">
        <v>2.0000000000000001E-4</v>
      </c>
      <c r="G78" s="16">
        <v>7.2499999999999995E-2</v>
      </c>
    </row>
    <row r="79" spans="1:7" x14ac:dyDescent="0.35">
      <c r="A79" s="17" t="s">
        <v>193</v>
      </c>
      <c r="B79" s="33"/>
      <c r="C79" s="33"/>
      <c r="D79" s="18"/>
      <c r="E79" s="19">
        <v>1714237.86</v>
      </c>
      <c r="F79" s="20">
        <v>0.93489999999999995</v>
      </c>
      <c r="G79" s="21"/>
    </row>
    <row r="80" spans="1:7" x14ac:dyDescent="0.35">
      <c r="A80" s="13"/>
      <c r="B80" s="32"/>
      <c r="C80" s="32"/>
      <c r="D80" s="14"/>
      <c r="E80" s="15"/>
      <c r="F80" s="16"/>
      <c r="G80" s="16"/>
    </row>
    <row r="81" spans="1:7" x14ac:dyDescent="0.35">
      <c r="A81" s="17" t="s">
        <v>278</v>
      </c>
      <c r="B81" s="32"/>
      <c r="C81" s="32"/>
      <c r="D81" s="14"/>
      <c r="E81" s="15"/>
      <c r="F81" s="16"/>
      <c r="G81" s="16"/>
    </row>
    <row r="82" spans="1:7" x14ac:dyDescent="0.35">
      <c r="A82" s="13" t="s">
        <v>671</v>
      </c>
      <c r="B82" s="32" t="s">
        <v>672</v>
      </c>
      <c r="C82" s="32" t="s">
        <v>281</v>
      </c>
      <c r="D82" s="14">
        <v>35500000</v>
      </c>
      <c r="E82" s="15">
        <v>35979.29</v>
      </c>
      <c r="F82" s="16">
        <v>1.9599999999999999E-2</v>
      </c>
      <c r="G82" s="16">
        <v>6.8422999999999998E-2</v>
      </c>
    </row>
    <row r="83" spans="1:7" x14ac:dyDescent="0.35">
      <c r="A83" s="17" t="s">
        <v>193</v>
      </c>
      <c r="B83" s="33"/>
      <c r="C83" s="33"/>
      <c r="D83" s="18"/>
      <c r="E83" s="19">
        <v>35979.29</v>
      </c>
      <c r="F83" s="20">
        <v>1.9599999999999999E-2</v>
      </c>
      <c r="G83" s="21"/>
    </row>
    <row r="84" spans="1:7" x14ac:dyDescent="0.35">
      <c r="A84" s="13"/>
      <c r="B84" s="32"/>
      <c r="C84" s="32"/>
      <c r="D84" s="14"/>
      <c r="E84" s="15"/>
      <c r="F84" s="16"/>
      <c r="G84" s="16"/>
    </row>
    <row r="85" spans="1:7" x14ac:dyDescent="0.35">
      <c r="A85" s="17" t="s">
        <v>194</v>
      </c>
      <c r="B85" s="32"/>
      <c r="C85" s="32"/>
      <c r="D85" s="14"/>
      <c r="E85" s="15"/>
      <c r="F85" s="16"/>
      <c r="G85" s="16"/>
    </row>
    <row r="86" spans="1:7" x14ac:dyDescent="0.35">
      <c r="A86" s="17" t="s">
        <v>193</v>
      </c>
      <c r="B86" s="32"/>
      <c r="C86" s="32"/>
      <c r="D86" s="14"/>
      <c r="E86" s="22" t="s">
        <v>131</v>
      </c>
      <c r="F86" s="23" t="s">
        <v>131</v>
      </c>
      <c r="G86" s="16"/>
    </row>
    <row r="87" spans="1:7" x14ac:dyDescent="0.35">
      <c r="A87" s="13"/>
      <c r="B87" s="32"/>
      <c r="C87" s="32"/>
      <c r="D87" s="14"/>
      <c r="E87" s="15"/>
      <c r="F87" s="16"/>
      <c r="G87" s="16"/>
    </row>
    <row r="88" spans="1:7" x14ac:dyDescent="0.35">
      <c r="A88" s="17" t="s">
        <v>195</v>
      </c>
      <c r="B88" s="32"/>
      <c r="C88" s="32"/>
      <c r="D88" s="14"/>
      <c r="E88" s="15"/>
      <c r="F88" s="16"/>
      <c r="G88" s="16"/>
    </row>
    <row r="89" spans="1:7" x14ac:dyDescent="0.35">
      <c r="A89" s="17" t="s">
        <v>193</v>
      </c>
      <c r="B89" s="32"/>
      <c r="C89" s="32"/>
      <c r="D89" s="14"/>
      <c r="E89" s="22" t="s">
        <v>131</v>
      </c>
      <c r="F89" s="23" t="s">
        <v>131</v>
      </c>
      <c r="G89" s="16"/>
    </row>
    <row r="90" spans="1:7" x14ac:dyDescent="0.35">
      <c r="A90" s="13"/>
      <c r="B90" s="32"/>
      <c r="C90" s="32"/>
      <c r="D90" s="14"/>
      <c r="E90" s="15"/>
      <c r="F90" s="16"/>
      <c r="G90" s="16"/>
    </row>
    <row r="91" spans="1:7" x14ac:dyDescent="0.35">
      <c r="A91" s="24" t="s">
        <v>196</v>
      </c>
      <c r="B91" s="34"/>
      <c r="C91" s="34"/>
      <c r="D91" s="25"/>
      <c r="E91" s="19">
        <v>1750217.15</v>
      </c>
      <c r="F91" s="20">
        <v>0.95450000000000002</v>
      </c>
      <c r="G91" s="21"/>
    </row>
    <row r="92" spans="1:7" x14ac:dyDescent="0.35">
      <c r="A92" s="13"/>
      <c r="B92" s="32"/>
      <c r="C92" s="32"/>
      <c r="D92" s="14"/>
      <c r="E92" s="15"/>
      <c r="F92" s="16"/>
      <c r="G92" s="16"/>
    </row>
    <row r="93" spans="1:7" x14ac:dyDescent="0.35">
      <c r="A93" s="13"/>
      <c r="B93" s="32"/>
      <c r="C93" s="32"/>
      <c r="D93" s="14"/>
      <c r="E93" s="15"/>
      <c r="F93" s="16"/>
      <c r="G93" s="16"/>
    </row>
    <row r="94" spans="1:7" x14ac:dyDescent="0.35">
      <c r="A94" s="17" t="s">
        <v>205</v>
      </c>
      <c r="B94" s="32"/>
      <c r="C94" s="32"/>
      <c r="D94" s="14"/>
      <c r="E94" s="15"/>
      <c r="F94" s="16"/>
      <c r="G94" s="16"/>
    </row>
    <row r="95" spans="1:7" x14ac:dyDescent="0.35">
      <c r="A95" s="13" t="s">
        <v>206</v>
      </c>
      <c r="B95" s="32"/>
      <c r="C95" s="32"/>
      <c r="D95" s="14"/>
      <c r="E95" s="15">
        <v>1763.98</v>
      </c>
      <c r="F95" s="16">
        <v>1E-3</v>
      </c>
      <c r="G95" s="16">
        <v>6.6451999999999997E-2</v>
      </c>
    </row>
    <row r="96" spans="1:7" x14ac:dyDescent="0.35">
      <c r="A96" s="17" t="s">
        <v>193</v>
      </c>
      <c r="B96" s="33"/>
      <c r="C96" s="33"/>
      <c r="D96" s="18"/>
      <c r="E96" s="19">
        <v>1763.98</v>
      </c>
      <c r="F96" s="20">
        <v>1E-3</v>
      </c>
      <c r="G96" s="21"/>
    </row>
    <row r="97" spans="1:7" x14ac:dyDescent="0.35">
      <c r="A97" s="13"/>
      <c r="B97" s="32"/>
      <c r="C97" s="32"/>
      <c r="D97" s="14"/>
      <c r="E97" s="15"/>
      <c r="F97" s="16"/>
      <c r="G97" s="16"/>
    </row>
    <row r="98" spans="1:7" x14ac:dyDescent="0.35">
      <c r="A98" s="24" t="s">
        <v>196</v>
      </c>
      <c r="B98" s="34"/>
      <c r="C98" s="34"/>
      <c r="D98" s="25"/>
      <c r="E98" s="19">
        <v>1763.98</v>
      </c>
      <c r="F98" s="20">
        <v>1E-3</v>
      </c>
      <c r="G98" s="21"/>
    </row>
    <row r="99" spans="1:7" x14ac:dyDescent="0.35">
      <c r="A99" s="13" t="s">
        <v>207</v>
      </c>
      <c r="B99" s="32"/>
      <c r="C99" s="32"/>
      <c r="D99" s="14"/>
      <c r="E99" s="15">
        <v>81706.4414769</v>
      </c>
      <c r="F99" s="16">
        <v>4.4558E-2</v>
      </c>
      <c r="G99" s="16"/>
    </row>
    <row r="100" spans="1:7" x14ac:dyDescent="0.35">
      <c r="A100" s="13" t="s">
        <v>208</v>
      </c>
      <c r="B100" s="32"/>
      <c r="C100" s="32"/>
      <c r="D100" s="14"/>
      <c r="E100" s="15">
        <v>16.058523099999999</v>
      </c>
      <c r="F100" s="26">
        <v>-5.8E-5</v>
      </c>
      <c r="G100" s="16">
        <v>6.6451999999999997E-2</v>
      </c>
    </row>
    <row r="101" spans="1:7" x14ac:dyDescent="0.35">
      <c r="A101" s="27" t="s">
        <v>209</v>
      </c>
      <c r="B101" s="35"/>
      <c r="C101" s="35"/>
      <c r="D101" s="28"/>
      <c r="E101" s="29">
        <v>1833703.63</v>
      </c>
      <c r="F101" s="30">
        <v>1</v>
      </c>
      <c r="G101" s="30"/>
    </row>
    <row r="103" spans="1:7" x14ac:dyDescent="0.35">
      <c r="A103" s="1" t="s">
        <v>211</v>
      </c>
    </row>
    <row r="106" spans="1:7" x14ac:dyDescent="0.35">
      <c r="A106" s="1" t="s">
        <v>212</v>
      </c>
    </row>
    <row r="107" spans="1:7" x14ac:dyDescent="0.35">
      <c r="A107" s="48" t="s">
        <v>213</v>
      </c>
      <c r="B107" s="3" t="s">
        <v>131</v>
      </c>
    </row>
    <row r="108" spans="1:7" x14ac:dyDescent="0.35">
      <c r="A108" t="s">
        <v>214</v>
      </c>
    </row>
    <row r="109" spans="1:7" x14ac:dyDescent="0.35">
      <c r="A109" t="s">
        <v>215</v>
      </c>
      <c r="B109" t="s">
        <v>216</v>
      </c>
      <c r="C109" t="s">
        <v>216</v>
      </c>
    </row>
    <row r="110" spans="1:7" x14ac:dyDescent="0.35">
      <c r="B110" s="49">
        <v>45625</v>
      </c>
      <c r="C110" s="49">
        <v>45657</v>
      </c>
    </row>
    <row r="111" spans="1:7" x14ac:dyDescent="0.35">
      <c r="A111" t="s">
        <v>217</v>
      </c>
      <c r="B111">
        <v>1433.5139999999999</v>
      </c>
      <c r="C111">
        <v>1439.9957999999999</v>
      </c>
    </row>
    <row r="113" spans="1:2" x14ac:dyDescent="0.35">
      <c r="A113" t="s">
        <v>218</v>
      </c>
      <c r="B113" s="3" t="s">
        <v>131</v>
      </c>
    </row>
    <row r="114" spans="1:2" x14ac:dyDescent="0.35">
      <c r="A114" t="s">
        <v>219</v>
      </c>
      <c r="B114" s="3" t="s">
        <v>131</v>
      </c>
    </row>
    <row r="115" spans="1:2" ht="30" customHeight="1" x14ac:dyDescent="0.35">
      <c r="A115" s="48" t="s">
        <v>220</v>
      </c>
      <c r="B115" s="3" t="s">
        <v>131</v>
      </c>
    </row>
    <row r="116" spans="1:2" ht="30" customHeight="1" x14ac:dyDescent="0.35">
      <c r="A116" s="48" t="s">
        <v>221</v>
      </c>
      <c r="B116" s="3" t="s">
        <v>131</v>
      </c>
    </row>
    <row r="117" spans="1:2" x14ac:dyDescent="0.35">
      <c r="A117" t="s">
        <v>222</v>
      </c>
      <c r="B117" s="50">
        <f>+B132</f>
        <v>4.9210780386365514</v>
      </c>
    </row>
    <row r="118" spans="1:2" ht="45" customHeight="1" x14ac:dyDescent="0.35">
      <c r="A118" s="48" t="s">
        <v>223</v>
      </c>
      <c r="B118" s="3" t="s">
        <v>131</v>
      </c>
    </row>
    <row r="119" spans="1:2" x14ac:dyDescent="0.35">
      <c r="B119" s="3"/>
    </row>
    <row r="120" spans="1:2" ht="30" customHeight="1" x14ac:dyDescent="0.35">
      <c r="A120" s="48" t="s">
        <v>224</v>
      </c>
      <c r="B120" s="3" t="s">
        <v>131</v>
      </c>
    </row>
    <row r="121" spans="1:2" ht="30" customHeight="1" x14ac:dyDescent="0.35">
      <c r="A121" s="48" t="s">
        <v>225</v>
      </c>
      <c r="B121">
        <v>686429.41999999993</v>
      </c>
    </row>
    <row r="122" spans="1:2" ht="30" customHeight="1" x14ac:dyDescent="0.35">
      <c r="A122" s="48" t="s">
        <v>226</v>
      </c>
      <c r="B122" s="3" t="s">
        <v>131</v>
      </c>
    </row>
    <row r="123" spans="1:2" ht="30" customHeight="1" x14ac:dyDescent="0.35">
      <c r="A123" s="48" t="s">
        <v>227</v>
      </c>
      <c r="B123" s="3" t="s">
        <v>131</v>
      </c>
    </row>
    <row r="125" spans="1:2" x14ac:dyDescent="0.35">
      <c r="A125" t="s">
        <v>228</v>
      </c>
    </row>
    <row r="126" spans="1:2" ht="30" customHeight="1" x14ac:dyDescent="0.35">
      <c r="A126" s="63" t="s">
        <v>229</v>
      </c>
      <c r="B126" s="64" t="s">
        <v>1360</v>
      </c>
    </row>
    <row r="127" spans="1:2" x14ac:dyDescent="0.35">
      <c r="A127" s="63" t="s">
        <v>231</v>
      </c>
      <c r="B127" s="63" t="s">
        <v>232</v>
      </c>
    </row>
    <row r="128" spans="1:2" x14ac:dyDescent="0.35">
      <c r="A128" s="63"/>
      <c r="B128" s="63"/>
    </row>
    <row r="129" spans="1:4" x14ac:dyDescent="0.35">
      <c r="A129" s="63" t="s">
        <v>233</v>
      </c>
      <c r="B129" s="65">
        <v>7.2901256596400899</v>
      </c>
    </row>
    <row r="130" spans="1:4" x14ac:dyDescent="0.35">
      <c r="A130" s="63"/>
      <c r="B130" s="63"/>
    </row>
    <row r="131" spans="1:4" x14ac:dyDescent="0.35">
      <c r="A131" s="63" t="s">
        <v>234</v>
      </c>
      <c r="B131" s="66">
        <v>4.0902000000000003</v>
      </c>
    </row>
    <row r="132" spans="1:4" x14ac:dyDescent="0.35">
      <c r="A132" s="63" t="s">
        <v>235</v>
      </c>
      <c r="B132" s="66">
        <v>4.9210780386365514</v>
      </c>
    </row>
    <row r="133" spans="1:4" x14ac:dyDescent="0.35">
      <c r="A133" s="63"/>
      <c r="B133" s="63"/>
    </row>
    <row r="134" spans="1:4" x14ac:dyDescent="0.35">
      <c r="A134" s="63" t="s">
        <v>236</v>
      </c>
      <c r="B134" s="67">
        <v>45657</v>
      </c>
    </row>
    <row r="136" spans="1:4" ht="70" customHeight="1" x14ac:dyDescent="0.35">
      <c r="A136" s="71" t="s">
        <v>237</v>
      </c>
      <c r="B136" s="71" t="s">
        <v>238</v>
      </c>
      <c r="C136" s="71" t="s">
        <v>5</v>
      </c>
      <c r="D136" s="71" t="s">
        <v>6</v>
      </c>
    </row>
    <row r="137" spans="1:4" ht="70" customHeight="1" x14ac:dyDescent="0.35">
      <c r="A137" s="71" t="s">
        <v>1360</v>
      </c>
      <c r="B137" s="71"/>
      <c r="C137" s="71" t="s">
        <v>48</v>
      </c>
      <c r="D137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H140"/>
  <sheetViews>
    <sheetView showGridLines="0" workbookViewId="0">
      <pane ySplit="4" topLeftCell="A117" activePane="bottomLeft" state="frozen"/>
      <selection pane="bottomLeft" activeCell="H137" sqref="H137"/>
    </sheetView>
  </sheetViews>
  <sheetFormatPr defaultRowHeight="14.5" x14ac:dyDescent="0.35"/>
  <cols>
    <col min="1" max="1" width="50.54296875" customWidth="1"/>
    <col min="2" max="2" width="22" bestFit="1" customWidth="1"/>
    <col min="3" max="3" width="26.7265625" customWidth="1"/>
    <col min="4" max="4" width="22" customWidth="1"/>
    <col min="5" max="5" width="16.453125" customWidth="1"/>
    <col min="6" max="6" width="22" customWidth="1"/>
    <col min="7" max="7" width="6.1796875" style="2" bestFit="1" customWidth="1"/>
    <col min="12" max="12" width="70.26953125" bestFit="1" customWidth="1"/>
    <col min="13" max="13" width="10.81640625" bestFit="1" customWidth="1"/>
    <col min="14" max="14" width="10.54296875" bestFit="1" customWidth="1"/>
    <col min="15" max="15" width="12" bestFit="1" customWidth="1"/>
    <col min="16" max="16" width="12.54296875" customWidth="1"/>
  </cols>
  <sheetData>
    <row r="1" spans="1:8" ht="36.75" customHeight="1" x14ac:dyDescent="0.35">
      <c r="A1" s="74" t="s">
        <v>1361</v>
      </c>
      <c r="B1" s="75"/>
      <c r="C1" s="75"/>
      <c r="D1" s="75"/>
      <c r="E1" s="75"/>
      <c r="F1" s="75"/>
      <c r="G1" s="76"/>
      <c r="H1" s="47" t="str">
        <f>HYPERLINK("[EDEL_Portfolio Monthly Notes 31-Dec-2024.xlsx]Index!A1","Index")</f>
        <v>Index</v>
      </c>
    </row>
    <row r="2" spans="1:8" ht="19.5" customHeight="1" x14ac:dyDescent="0.35">
      <c r="A2" s="74" t="s">
        <v>1362</v>
      </c>
      <c r="B2" s="75"/>
      <c r="C2" s="75"/>
      <c r="D2" s="75"/>
      <c r="E2" s="75"/>
      <c r="F2" s="75"/>
      <c r="G2" s="76"/>
    </row>
    <row r="4" spans="1:8" ht="48" customHeight="1" x14ac:dyDescent="0.35">
      <c r="A4" s="4" t="s">
        <v>123</v>
      </c>
      <c r="B4" s="4" t="s">
        <v>124</v>
      </c>
      <c r="C4" s="4" t="s">
        <v>125</v>
      </c>
      <c r="D4" s="5" t="s">
        <v>126</v>
      </c>
      <c r="E4" s="6" t="s">
        <v>127</v>
      </c>
      <c r="F4" s="6" t="s">
        <v>128</v>
      </c>
      <c r="G4" s="7" t="s">
        <v>129</v>
      </c>
    </row>
    <row r="5" spans="1:8" x14ac:dyDescent="0.35">
      <c r="A5" s="8"/>
      <c r="B5" s="31"/>
      <c r="C5" s="31"/>
      <c r="D5" s="9"/>
      <c r="E5" s="10"/>
      <c r="F5" s="11"/>
      <c r="G5" s="12"/>
    </row>
    <row r="6" spans="1:8" x14ac:dyDescent="0.35">
      <c r="A6" s="17" t="s">
        <v>130</v>
      </c>
      <c r="B6" s="32"/>
      <c r="C6" s="32"/>
      <c r="D6" s="14"/>
      <c r="E6" s="15"/>
      <c r="F6" s="16"/>
      <c r="G6" s="16"/>
    </row>
    <row r="7" spans="1:8" x14ac:dyDescent="0.35">
      <c r="A7" s="17" t="s">
        <v>296</v>
      </c>
      <c r="B7" s="32"/>
      <c r="C7" s="32"/>
      <c r="D7" s="14"/>
      <c r="E7" s="15"/>
      <c r="F7" s="16"/>
      <c r="G7" s="16"/>
    </row>
    <row r="8" spans="1:8" x14ac:dyDescent="0.35">
      <c r="A8" s="13" t="s">
        <v>297</v>
      </c>
      <c r="B8" s="32" t="s">
        <v>298</v>
      </c>
      <c r="C8" s="32" t="s">
        <v>299</v>
      </c>
      <c r="D8" s="14">
        <v>1086692</v>
      </c>
      <c r="E8" s="15">
        <v>19265.419999999998</v>
      </c>
      <c r="F8" s="16">
        <v>5.0700000000000002E-2</v>
      </c>
      <c r="G8" s="16"/>
    </row>
    <row r="9" spans="1:8" x14ac:dyDescent="0.35">
      <c r="A9" s="13" t="s">
        <v>300</v>
      </c>
      <c r="B9" s="32" t="s">
        <v>301</v>
      </c>
      <c r="C9" s="32" t="s">
        <v>299</v>
      </c>
      <c r="D9" s="14">
        <v>920644</v>
      </c>
      <c r="E9" s="15">
        <v>11799.43</v>
      </c>
      <c r="F9" s="16">
        <v>3.1099999999999999E-2</v>
      </c>
      <c r="G9" s="16"/>
    </row>
    <row r="10" spans="1:8" x14ac:dyDescent="0.35">
      <c r="A10" s="13" t="s">
        <v>485</v>
      </c>
      <c r="B10" s="32" t="s">
        <v>486</v>
      </c>
      <c r="C10" s="32" t="s">
        <v>393</v>
      </c>
      <c r="D10" s="14">
        <v>62093</v>
      </c>
      <c r="E10" s="15">
        <v>11137.19</v>
      </c>
      <c r="F10" s="16">
        <v>2.93E-2</v>
      </c>
      <c r="G10" s="16"/>
    </row>
    <row r="11" spans="1:8" x14ac:dyDescent="0.35">
      <c r="A11" s="13" t="s">
        <v>357</v>
      </c>
      <c r="B11" s="32" t="s">
        <v>358</v>
      </c>
      <c r="C11" s="32" t="s">
        <v>307</v>
      </c>
      <c r="D11" s="14">
        <v>157926</v>
      </c>
      <c r="E11" s="15">
        <v>10198.39</v>
      </c>
      <c r="F11" s="16">
        <v>2.69E-2</v>
      </c>
      <c r="G11" s="16"/>
    </row>
    <row r="12" spans="1:8" x14ac:dyDescent="0.35">
      <c r="A12" s="13" t="s">
        <v>308</v>
      </c>
      <c r="B12" s="32" t="s">
        <v>309</v>
      </c>
      <c r="C12" s="32" t="s">
        <v>310</v>
      </c>
      <c r="D12" s="14">
        <v>109472</v>
      </c>
      <c r="E12" s="15">
        <v>7798.07</v>
      </c>
      <c r="F12" s="16">
        <v>2.0500000000000001E-2</v>
      </c>
      <c r="G12" s="16"/>
    </row>
    <row r="13" spans="1:8" x14ac:dyDescent="0.35">
      <c r="A13" s="13" t="s">
        <v>1183</v>
      </c>
      <c r="B13" s="32" t="s">
        <v>1184</v>
      </c>
      <c r="C13" s="32" t="s">
        <v>310</v>
      </c>
      <c r="D13" s="14">
        <v>2655874</v>
      </c>
      <c r="E13" s="15">
        <v>7384.66</v>
      </c>
      <c r="F13" s="16">
        <v>1.95E-2</v>
      </c>
      <c r="G13" s="16"/>
    </row>
    <row r="14" spans="1:8" x14ac:dyDescent="0.35">
      <c r="A14" s="13" t="s">
        <v>478</v>
      </c>
      <c r="B14" s="32" t="s">
        <v>479</v>
      </c>
      <c r="C14" s="32" t="s">
        <v>299</v>
      </c>
      <c r="D14" s="14">
        <v>3623665</v>
      </c>
      <c r="E14" s="15">
        <v>7248.05</v>
      </c>
      <c r="F14" s="16">
        <v>1.9099999999999999E-2</v>
      </c>
      <c r="G14" s="16"/>
    </row>
    <row r="15" spans="1:8" x14ac:dyDescent="0.35">
      <c r="A15" s="13" t="s">
        <v>314</v>
      </c>
      <c r="B15" s="32" t="s">
        <v>315</v>
      </c>
      <c r="C15" s="32" t="s">
        <v>299</v>
      </c>
      <c r="D15" s="14">
        <v>900747</v>
      </c>
      <c r="E15" s="15">
        <v>7160.49</v>
      </c>
      <c r="F15" s="16">
        <v>1.89E-2</v>
      </c>
      <c r="G15" s="16"/>
    </row>
    <row r="16" spans="1:8" x14ac:dyDescent="0.35">
      <c r="A16" s="13" t="s">
        <v>322</v>
      </c>
      <c r="B16" s="32" t="s">
        <v>323</v>
      </c>
      <c r="C16" s="32" t="s">
        <v>324</v>
      </c>
      <c r="D16" s="14">
        <v>2274040</v>
      </c>
      <c r="E16" s="15">
        <v>6666.35</v>
      </c>
      <c r="F16" s="16">
        <v>1.7600000000000001E-2</v>
      </c>
      <c r="G16" s="16"/>
    </row>
    <row r="17" spans="1:7" x14ac:dyDescent="0.35">
      <c r="A17" s="13" t="s">
        <v>311</v>
      </c>
      <c r="B17" s="32" t="s">
        <v>312</v>
      </c>
      <c r="C17" s="32" t="s">
        <v>313</v>
      </c>
      <c r="D17" s="14">
        <v>184666</v>
      </c>
      <c r="E17" s="15">
        <v>6662.1</v>
      </c>
      <c r="F17" s="16">
        <v>1.7500000000000002E-2</v>
      </c>
      <c r="G17" s="16"/>
    </row>
    <row r="18" spans="1:7" x14ac:dyDescent="0.35">
      <c r="A18" s="13" t="s">
        <v>316</v>
      </c>
      <c r="B18" s="32" t="s">
        <v>317</v>
      </c>
      <c r="C18" s="32" t="s">
        <v>318</v>
      </c>
      <c r="D18" s="14">
        <v>405093</v>
      </c>
      <c r="E18" s="15">
        <v>6431.86</v>
      </c>
      <c r="F18" s="16">
        <v>1.6899999999999998E-2</v>
      </c>
      <c r="G18" s="16"/>
    </row>
    <row r="19" spans="1:7" x14ac:dyDescent="0.35">
      <c r="A19" s="13" t="s">
        <v>369</v>
      </c>
      <c r="B19" s="32" t="s">
        <v>370</v>
      </c>
      <c r="C19" s="32" t="s">
        <v>371</v>
      </c>
      <c r="D19" s="14">
        <v>565710</v>
      </c>
      <c r="E19" s="15">
        <v>6382.06</v>
      </c>
      <c r="F19" s="16">
        <v>1.6799999999999999E-2</v>
      </c>
      <c r="G19" s="16"/>
    </row>
    <row r="20" spans="1:7" x14ac:dyDescent="0.35">
      <c r="A20" s="13" t="s">
        <v>372</v>
      </c>
      <c r="B20" s="32" t="s">
        <v>373</v>
      </c>
      <c r="C20" s="32" t="s">
        <v>307</v>
      </c>
      <c r="D20" s="14">
        <v>65234</v>
      </c>
      <c r="E20" s="15">
        <v>6303.53</v>
      </c>
      <c r="F20" s="16">
        <v>1.66E-2</v>
      </c>
      <c r="G20" s="16"/>
    </row>
    <row r="21" spans="1:7" x14ac:dyDescent="0.35">
      <c r="A21" s="13" t="s">
        <v>302</v>
      </c>
      <c r="B21" s="32" t="s">
        <v>303</v>
      </c>
      <c r="C21" s="32" t="s">
        <v>304</v>
      </c>
      <c r="D21" s="14">
        <v>504284</v>
      </c>
      <c r="E21" s="15">
        <v>6129.32</v>
      </c>
      <c r="F21" s="16">
        <v>1.61E-2</v>
      </c>
      <c r="G21" s="16"/>
    </row>
    <row r="22" spans="1:7" x14ac:dyDescent="0.35">
      <c r="A22" s="13" t="s">
        <v>329</v>
      </c>
      <c r="B22" s="32" t="s">
        <v>330</v>
      </c>
      <c r="C22" s="32" t="s">
        <v>331</v>
      </c>
      <c r="D22" s="14">
        <v>1216675</v>
      </c>
      <c r="E22" s="15">
        <v>5884.45</v>
      </c>
      <c r="F22" s="16">
        <v>1.55E-2</v>
      </c>
      <c r="G22" s="16"/>
    </row>
    <row r="23" spans="1:7" x14ac:dyDescent="0.35">
      <c r="A23" s="13" t="s">
        <v>448</v>
      </c>
      <c r="B23" s="32" t="s">
        <v>449</v>
      </c>
      <c r="C23" s="32" t="s">
        <v>321</v>
      </c>
      <c r="D23" s="14">
        <v>247573</v>
      </c>
      <c r="E23" s="15">
        <v>5832.08</v>
      </c>
      <c r="F23" s="16">
        <v>1.54E-2</v>
      </c>
      <c r="G23" s="16"/>
    </row>
    <row r="24" spans="1:7" x14ac:dyDescent="0.35">
      <c r="A24" s="13" t="s">
        <v>391</v>
      </c>
      <c r="B24" s="32" t="s">
        <v>392</v>
      </c>
      <c r="C24" s="32" t="s">
        <v>393</v>
      </c>
      <c r="D24" s="14">
        <v>323199</v>
      </c>
      <c r="E24" s="15">
        <v>5785.1</v>
      </c>
      <c r="F24" s="16">
        <v>1.52E-2</v>
      </c>
      <c r="G24" s="16"/>
    </row>
    <row r="25" spans="1:7" x14ac:dyDescent="0.35">
      <c r="A25" s="13" t="s">
        <v>389</v>
      </c>
      <c r="B25" s="32" t="s">
        <v>390</v>
      </c>
      <c r="C25" s="32" t="s">
        <v>307</v>
      </c>
      <c r="D25" s="14">
        <v>199669</v>
      </c>
      <c r="E25" s="15">
        <v>5684.98</v>
      </c>
      <c r="F25" s="16">
        <v>1.4999999999999999E-2</v>
      </c>
      <c r="G25" s="16"/>
    </row>
    <row r="26" spans="1:7" x14ac:dyDescent="0.35">
      <c r="A26" s="13" t="s">
        <v>305</v>
      </c>
      <c r="B26" s="32" t="s">
        <v>306</v>
      </c>
      <c r="C26" s="32" t="s">
        <v>307</v>
      </c>
      <c r="D26" s="14">
        <v>299034</v>
      </c>
      <c r="E26" s="15">
        <v>5621.84</v>
      </c>
      <c r="F26" s="16">
        <v>1.4800000000000001E-2</v>
      </c>
      <c r="G26" s="16"/>
    </row>
    <row r="27" spans="1:7" x14ac:dyDescent="0.35">
      <c r="A27" s="13" t="s">
        <v>422</v>
      </c>
      <c r="B27" s="32" t="s">
        <v>423</v>
      </c>
      <c r="C27" s="32" t="s">
        <v>368</v>
      </c>
      <c r="D27" s="14">
        <v>531885</v>
      </c>
      <c r="E27" s="15">
        <v>5601.81</v>
      </c>
      <c r="F27" s="16">
        <v>1.4800000000000001E-2</v>
      </c>
      <c r="G27" s="16"/>
    </row>
    <row r="28" spans="1:7" x14ac:dyDescent="0.35">
      <c r="A28" s="13" t="s">
        <v>344</v>
      </c>
      <c r="B28" s="32" t="s">
        <v>345</v>
      </c>
      <c r="C28" s="32" t="s">
        <v>346</v>
      </c>
      <c r="D28" s="14">
        <v>243917</v>
      </c>
      <c r="E28" s="15">
        <v>5143.84</v>
      </c>
      <c r="F28" s="16">
        <v>1.35E-2</v>
      </c>
      <c r="G28" s="16"/>
    </row>
    <row r="29" spans="1:7" x14ac:dyDescent="0.35">
      <c r="A29" s="13" t="s">
        <v>319</v>
      </c>
      <c r="B29" s="32" t="s">
        <v>320</v>
      </c>
      <c r="C29" s="32" t="s">
        <v>321</v>
      </c>
      <c r="D29" s="14">
        <v>269488</v>
      </c>
      <c r="E29" s="15">
        <v>5083.49</v>
      </c>
      <c r="F29" s="16">
        <v>1.34E-2</v>
      </c>
      <c r="G29" s="16"/>
    </row>
    <row r="30" spans="1:7" x14ac:dyDescent="0.35">
      <c r="A30" s="13" t="s">
        <v>366</v>
      </c>
      <c r="B30" s="32" t="s">
        <v>367</v>
      </c>
      <c r="C30" s="32" t="s">
        <v>368</v>
      </c>
      <c r="D30" s="14">
        <v>3249905</v>
      </c>
      <c r="E30" s="15">
        <v>5073.75</v>
      </c>
      <c r="F30" s="16">
        <v>1.34E-2</v>
      </c>
      <c r="G30" s="16"/>
    </row>
    <row r="31" spans="1:7" x14ac:dyDescent="0.35">
      <c r="A31" s="13" t="s">
        <v>347</v>
      </c>
      <c r="B31" s="32" t="s">
        <v>348</v>
      </c>
      <c r="C31" s="32" t="s">
        <v>349</v>
      </c>
      <c r="D31" s="14">
        <v>161053</v>
      </c>
      <c r="E31" s="15">
        <v>4843.0200000000004</v>
      </c>
      <c r="F31" s="16">
        <v>1.2800000000000001E-2</v>
      </c>
      <c r="G31" s="16"/>
    </row>
    <row r="32" spans="1:7" x14ac:dyDescent="0.35">
      <c r="A32" s="13" t="s">
        <v>945</v>
      </c>
      <c r="B32" s="32" t="s">
        <v>946</v>
      </c>
      <c r="C32" s="32" t="s">
        <v>371</v>
      </c>
      <c r="D32" s="14">
        <v>653693</v>
      </c>
      <c r="E32" s="15">
        <v>4705.6099999999997</v>
      </c>
      <c r="F32" s="16">
        <v>1.24E-2</v>
      </c>
      <c r="G32" s="16"/>
    </row>
    <row r="33" spans="1:7" x14ac:dyDescent="0.35">
      <c r="A33" s="13" t="s">
        <v>497</v>
      </c>
      <c r="B33" s="32" t="s">
        <v>498</v>
      </c>
      <c r="C33" s="32" t="s">
        <v>414</v>
      </c>
      <c r="D33" s="14">
        <v>143278</v>
      </c>
      <c r="E33" s="15">
        <v>4690.92</v>
      </c>
      <c r="F33" s="16">
        <v>1.24E-2</v>
      </c>
      <c r="G33" s="16"/>
    </row>
    <row r="34" spans="1:7" x14ac:dyDescent="0.35">
      <c r="A34" s="13" t="s">
        <v>491</v>
      </c>
      <c r="B34" s="32" t="s">
        <v>492</v>
      </c>
      <c r="C34" s="32" t="s">
        <v>421</v>
      </c>
      <c r="D34" s="14">
        <v>284816</v>
      </c>
      <c r="E34" s="15">
        <v>4653.8900000000003</v>
      </c>
      <c r="F34" s="16">
        <v>1.23E-2</v>
      </c>
      <c r="G34" s="16"/>
    </row>
    <row r="35" spans="1:7" x14ac:dyDescent="0.35">
      <c r="A35" s="13" t="s">
        <v>1363</v>
      </c>
      <c r="B35" s="32" t="s">
        <v>1364</v>
      </c>
      <c r="C35" s="32" t="s">
        <v>393</v>
      </c>
      <c r="D35" s="14">
        <v>62549</v>
      </c>
      <c r="E35" s="15">
        <v>4620.84</v>
      </c>
      <c r="F35" s="16">
        <v>1.2200000000000001E-2</v>
      </c>
      <c r="G35" s="16"/>
    </row>
    <row r="36" spans="1:7" x14ac:dyDescent="0.35">
      <c r="A36" s="13" t="s">
        <v>352</v>
      </c>
      <c r="B36" s="32" t="s">
        <v>353</v>
      </c>
      <c r="C36" s="32" t="s">
        <v>307</v>
      </c>
      <c r="D36" s="14">
        <v>270080</v>
      </c>
      <c r="E36" s="15">
        <v>4608.1000000000004</v>
      </c>
      <c r="F36" s="16">
        <v>1.21E-2</v>
      </c>
      <c r="G36" s="16"/>
    </row>
    <row r="37" spans="1:7" x14ac:dyDescent="0.35">
      <c r="A37" s="13" t="s">
        <v>415</v>
      </c>
      <c r="B37" s="32" t="s">
        <v>416</v>
      </c>
      <c r="C37" s="32" t="s">
        <v>299</v>
      </c>
      <c r="D37" s="14">
        <v>868132</v>
      </c>
      <c r="E37" s="15">
        <v>4600.67</v>
      </c>
      <c r="F37" s="16">
        <v>1.21E-2</v>
      </c>
      <c r="G37" s="16"/>
    </row>
    <row r="38" spans="1:7" x14ac:dyDescent="0.35">
      <c r="A38" s="13" t="s">
        <v>405</v>
      </c>
      <c r="B38" s="32" t="s">
        <v>406</v>
      </c>
      <c r="C38" s="32" t="s">
        <v>407</v>
      </c>
      <c r="D38" s="14">
        <v>1194293</v>
      </c>
      <c r="E38" s="15">
        <v>4587.88</v>
      </c>
      <c r="F38" s="16">
        <v>1.21E-2</v>
      </c>
      <c r="G38" s="16"/>
    </row>
    <row r="39" spans="1:7" x14ac:dyDescent="0.35">
      <c r="A39" s="13" t="s">
        <v>1365</v>
      </c>
      <c r="B39" s="32" t="s">
        <v>1366</v>
      </c>
      <c r="C39" s="32" t="s">
        <v>307</v>
      </c>
      <c r="D39" s="14">
        <v>800000</v>
      </c>
      <c r="E39" s="15">
        <v>4482.8</v>
      </c>
      <c r="F39" s="16">
        <v>1.18E-2</v>
      </c>
      <c r="G39" s="16"/>
    </row>
    <row r="40" spans="1:7" x14ac:dyDescent="0.35">
      <c r="A40" s="13" t="s">
        <v>1367</v>
      </c>
      <c r="B40" s="32" t="s">
        <v>1368</v>
      </c>
      <c r="C40" s="32" t="s">
        <v>436</v>
      </c>
      <c r="D40" s="14">
        <v>393340</v>
      </c>
      <c r="E40" s="15">
        <v>4381.41</v>
      </c>
      <c r="F40" s="16">
        <v>1.15E-2</v>
      </c>
      <c r="G40" s="16"/>
    </row>
    <row r="41" spans="1:7" x14ac:dyDescent="0.35">
      <c r="A41" s="13" t="s">
        <v>412</v>
      </c>
      <c r="B41" s="32" t="s">
        <v>413</v>
      </c>
      <c r="C41" s="32" t="s">
        <v>414</v>
      </c>
      <c r="D41" s="14">
        <v>96674</v>
      </c>
      <c r="E41" s="15">
        <v>4289.09</v>
      </c>
      <c r="F41" s="16">
        <v>1.1299999999999999E-2</v>
      </c>
      <c r="G41" s="16"/>
    </row>
    <row r="42" spans="1:7" x14ac:dyDescent="0.35">
      <c r="A42" s="13" t="s">
        <v>466</v>
      </c>
      <c r="B42" s="32" t="s">
        <v>467</v>
      </c>
      <c r="C42" s="32" t="s">
        <v>398</v>
      </c>
      <c r="D42" s="14">
        <v>574244</v>
      </c>
      <c r="E42" s="15">
        <v>4180.5</v>
      </c>
      <c r="F42" s="16">
        <v>1.0999999999999999E-2</v>
      </c>
      <c r="G42" s="16"/>
    </row>
    <row r="43" spans="1:7" x14ac:dyDescent="0.35">
      <c r="A43" s="13" t="s">
        <v>419</v>
      </c>
      <c r="B43" s="32" t="s">
        <v>420</v>
      </c>
      <c r="C43" s="32" t="s">
        <v>421</v>
      </c>
      <c r="D43" s="14">
        <v>334022</v>
      </c>
      <c r="E43" s="15">
        <v>4151.8900000000003</v>
      </c>
      <c r="F43" s="16">
        <v>1.09E-2</v>
      </c>
      <c r="G43" s="16"/>
    </row>
    <row r="44" spans="1:7" x14ac:dyDescent="0.35">
      <c r="A44" s="13" t="s">
        <v>1369</v>
      </c>
      <c r="B44" s="32" t="s">
        <v>1370</v>
      </c>
      <c r="C44" s="32" t="s">
        <v>526</v>
      </c>
      <c r="D44" s="14">
        <v>470830</v>
      </c>
      <c r="E44" s="15">
        <v>4131.7700000000004</v>
      </c>
      <c r="F44" s="16">
        <v>1.09E-2</v>
      </c>
      <c r="G44" s="16"/>
    </row>
    <row r="45" spans="1:7" x14ac:dyDescent="0.35">
      <c r="A45" s="13" t="s">
        <v>1371</v>
      </c>
      <c r="B45" s="32" t="s">
        <v>1372</v>
      </c>
      <c r="C45" s="32" t="s">
        <v>356</v>
      </c>
      <c r="D45" s="14">
        <v>530924</v>
      </c>
      <c r="E45" s="15">
        <v>4031.31</v>
      </c>
      <c r="F45" s="16">
        <v>1.06E-2</v>
      </c>
      <c r="G45" s="16"/>
    </row>
    <row r="46" spans="1:7" x14ac:dyDescent="0.35">
      <c r="A46" s="13" t="s">
        <v>387</v>
      </c>
      <c r="B46" s="32" t="s">
        <v>388</v>
      </c>
      <c r="C46" s="32" t="s">
        <v>356</v>
      </c>
      <c r="D46" s="14">
        <v>331865</v>
      </c>
      <c r="E46" s="15">
        <v>3935.75</v>
      </c>
      <c r="F46" s="16">
        <v>1.04E-2</v>
      </c>
      <c r="G46" s="16"/>
    </row>
    <row r="47" spans="1:7" x14ac:dyDescent="0.35">
      <c r="A47" s="13" t="s">
        <v>335</v>
      </c>
      <c r="B47" s="32" t="s">
        <v>336</v>
      </c>
      <c r="C47" s="32" t="s">
        <v>337</v>
      </c>
      <c r="D47" s="14">
        <v>34098</v>
      </c>
      <c r="E47" s="15">
        <v>3896.16</v>
      </c>
      <c r="F47" s="16">
        <v>1.03E-2</v>
      </c>
      <c r="G47" s="16"/>
    </row>
    <row r="48" spans="1:7" x14ac:dyDescent="0.35">
      <c r="A48" s="13" t="s">
        <v>480</v>
      </c>
      <c r="B48" s="32" t="s">
        <v>481</v>
      </c>
      <c r="C48" s="32" t="s">
        <v>482</v>
      </c>
      <c r="D48" s="14">
        <v>104973</v>
      </c>
      <c r="E48" s="15">
        <v>3868.94</v>
      </c>
      <c r="F48" s="16">
        <v>1.0200000000000001E-2</v>
      </c>
      <c r="G48" s="16"/>
    </row>
    <row r="49" spans="1:7" x14ac:dyDescent="0.35">
      <c r="A49" s="13" t="s">
        <v>379</v>
      </c>
      <c r="B49" s="32" t="s">
        <v>380</v>
      </c>
      <c r="C49" s="32" t="s">
        <v>356</v>
      </c>
      <c r="D49" s="14">
        <v>132973</v>
      </c>
      <c r="E49" s="15">
        <v>3841.79</v>
      </c>
      <c r="F49" s="16">
        <v>1.01E-2</v>
      </c>
      <c r="G49" s="16"/>
    </row>
    <row r="50" spans="1:7" x14ac:dyDescent="0.35">
      <c r="A50" s="13" t="s">
        <v>489</v>
      </c>
      <c r="B50" s="32" t="s">
        <v>490</v>
      </c>
      <c r="C50" s="32" t="s">
        <v>414</v>
      </c>
      <c r="D50" s="14">
        <v>241666</v>
      </c>
      <c r="E50" s="15">
        <v>3789.93</v>
      </c>
      <c r="F50" s="16">
        <v>0.01</v>
      </c>
      <c r="G50" s="16"/>
    </row>
    <row r="51" spans="1:7" x14ac:dyDescent="0.35">
      <c r="A51" s="13" t="s">
        <v>493</v>
      </c>
      <c r="B51" s="32" t="s">
        <v>494</v>
      </c>
      <c r="C51" s="32" t="s">
        <v>321</v>
      </c>
      <c r="D51" s="14">
        <v>221662</v>
      </c>
      <c r="E51" s="15">
        <v>3757.61</v>
      </c>
      <c r="F51" s="16">
        <v>9.9000000000000008E-3</v>
      </c>
      <c r="G51" s="16"/>
    </row>
    <row r="52" spans="1:7" x14ac:dyDescent="0.35">
      <c r="A52" s="13" t="s">
        <v>957</v>
      </c>
      <c r="B52" s="32" t="s">
        <v>958</v>
      </c>
      <c r="C52" s="32" t="s">
        <v>371</v>
      </c>
      <c r="D52" s="14">
        <v>426070</v>
      </c>
      <c r="E52" s="15">
        <v>3657.6</v>
      </c>
      <c r="F52" s="16">
        <v>9.5999999999999992E-3</v>
      </c>
      <c r="G52" s="16"/>
    </row>
    <row r="53" spans="1:7" x14ac:dyDescent="0.35">
      <c r="A53" s="13" t="s">
        <v>354</v>
      </c>
      <c r="B53" s="32" t="s">
        <v>355</v>
      </c>
      <c r="C53" s="32" t="s">
        <v>356</v>
      </c>
      <c r="D53" s="14">
        <v>810985</v>
      </c>
      <c r="E53" s="15">
        <v>3637.27</v>
      </c>
      <c r="F53" s="16">
        <v>9.5999999999999992E-3</v>
      </c>
      <c r="G53" s="16"/>
    </row>
    <row r="54" spans="1:7" x14ac:dyDescent="0.35">
      <c r="A54" s="13" t="s">
        <v>1373</v>
      </c>
      <c r="B54" s="32" t="s">
        <v>1374</v>
      </c>
      <c r="C54" s="32" t="s">
        <v>526</v>
      </c>
      <c r="D54" s="14">
        <v>502805</v>
      </c>
      <c r="E54" s="15">
        <v>3610.64</v>
      </c>
      <c r="F54" s="16">
        <v>9.4999999999999998E-3</v>
      </c>
      <c r="G54" s="16"/>
    </row>
    <row r="55" spans="1:7" x14ac:dyDescent="0.35">
      <c r="A55" s="13" t="s">
        <v>376</v>
      </c>
      <c r="B55" s="32" t="s">
        <v>377</v>
      </c>
      <c r="C55" s="32" t="s">
        <v>378</v>
      </c>
      <c r="D55" s="14">
        <v>568237</v>
      </c>
      <c r="E55" s="15">
        <v>3423.34</v>
      </c>
      <c r="F55" s="16">
        <v>8.9999999999999993E-3</v>
      </c>
      <c r="G55" s="16"/>
    </row>
    <row r="56" spans="1:7" x14ac:dyDescent="0.35">
      <c r="A56" s="13" t="s">
        <v>475</v>
      </c>
      <c r="B56" s="32" t="s">
        <v>476</v>
      </c>
      <c r="C56" s="32" t="s">
        <v>477</v>
      </c>
      <c r="D56" s="14">
        <v>129702</v>
      </c>
      <c r="E56" s="15">
        <v>3379.9</v>
      </c>
      <c r="F56" s="16">
        <v>8.8999999999999999E-3</v>
      </c>
      <c r="G56" s="16"/>
    </row>
    <row r="57" spans="1:7" x14ac:dyDescent="0.35">
      <c r="A57" s="13" t="s">
        <v>428</v>
      </c>
      <c r="B57" s="32" t="s">
        <v>429</v>
      </c>
      <c r="C57" s="32" t="s">
        <v>349</v>
      </c>
      <c r="D57" s="14">
        <v>140236</v>
      </c>
      <c r="E57" s="15">
        <v>3321.49</v>
      </c>
      <c r="F57" s="16">
        <v>8.6999999999999994E-3</v>
      </c>
      <c r="G57" s="16"/>
    </row>
    <row r="58" spans="1:7" x14ac:dyDescent="0.35">
      <c r="A58" s="13" t="s">
        <v>1375</v>
      </c>
      <c r="B58" s="32" t="s">
        <v>1376</v>
      </c>
      <c r="C58" s="32" t="s">
        <v>368</v>
      </c>
      <c r="D58" s="14">
        <v>542402</v>
      </c>
      <c r="E58" s="15">
        <v>3226.21</v>
      </c>
      <c r="F58" s="16">
        <v>8.5000000000000006E-3</v>
      </c>
      <c r="G58" s="16"/>
    </row>
    <row r="59" spans="1:7" x14ac:dyDescent="0.35">
      <c r="A59" s="13" t="s">
        <v>454</v>
      </c>
      <c r="B59" s="32" t="s">
        <v>455</v>
      </c>
      <c r="C59" s="32" t="s">
        <v>349</v>
      </c>
      <c r="D59" s="14">
        <v>432487</v>
      </c>
      <c r="E59" s="15">
        <v>3201.05</v>
      </c>
      <c r="F59" s="16">
        <v>8.3999999999999995E-3</v>
      </c>
      <c r="G59" s="16"/>
    </row>
    <row r="60" spans="1:7" x14ac:dyDescent="0.35">
      <c r="A60" s="13" t="s">
        <v>338</v>
      </c>
      <c r="B60" s="32" t="s">
        <v>339</v>
      </c>
      <c r="C60" s="32" t="s">
        <v>340</v>
      </c>
      <c r="D60" s="14">
        <v>934370</v>
      </c>
      <c r="E60" s="15">
        <v>3114.72</v>
      </c>
      <c r="F60" s="16">
        <v>8.2000000000000007E-3</v>
      </c>
      <c r="G60" s="16"/>
    </row>
    <row r="61" spans="1:7" x14ac:dyDescent="0.35">
      <c r="A61" s="13" t="s">
        <v>529</v>
      </c>
      <c r="B61" s="32" t="s">
        <v>530</v>
      </c>
      <c r="C61" s="32" t="s">
        <v>393</v>
      </c>
      <c r="D61" s="14">
        <v>267364</v>
      </c>
      <c r="E61" s="15">
        <v>3098.62</v>
      </c>
      <c r="F61" s="16">
        <v>8.2000000000000007E-3</v>
      </c>
      <c r="G61" s="16"/>
    </row>
    <row r="62" spans="1:7" x14ac:dyDescent="0.35">
      <c r="A62" s="13" t="s">
        <v>385</v>
      </c>
      <c r="B62" s="32" t="s">
        <v>386</v>
      </c>
      <c r="C62" s="32" t="s">
        <v>321</v>
      </c>
      <c r="D62" s="14">
        <v>138974</v>
      </c>
      <c r="E62" s="15">
        <v>3072.37</v>
      </c>
      <c r="F62" s="16">
        <v>8.0999999999999996E-3</v>
      </c>
      <c r="G62" s="16"/>
    </row>
    <row r="63" spans="1:7" x14ac:dyDescent="0.35">
      <c r="A63" s="13" t="s">
        <v>1377</v>
      </c>
      <c r="B63" s="32" t="s">
        <v>1378</v>
      </c>
      <c r="C63" s="32" t="s">
        <v>393</v>
      </c>
      <c r="D63" s="14">
        <v>410411</v>
      </c>
      <c r="E63" s="15">
        <v>3030.27</v>
      </c>
      <c r="F63" s="16">
        <v>8.0000000000000002E-3</v>
      </c>
      <c r="G63" s="16"/>
    </row>
    <row r="64" spans="1:7" x14ac:dyDescent="0.35">
      <c r="A64" s="13" t="s">
        <v>1379</v>
      </c>
      <c r="B64" s="32" t="s">
        <v>1380</v>
      </c>
      <c r="C64" s="32" t="s">
        <v>337</v>
      </c>
      <c r="D64" s="14">
        <v>169350</v>
      </c>
      <c r="E64" s="15">
        <v>2992.84</v>
      </c>
      <c r="F64" s="16">
        <v>7.9000000000000008E-3</v>
      </c>
      <c r="G64" s="16"/>
    </row>
    <row r="65" spans="1:7" x14ac:dyDescent="0.35">
      <c r="A65" s="13" t="s">
        <v>499</v>
      </c>
      <c r="B65" s="32" t="s">
        <v>500</v>
      </c>
      <c r="C65" s="32" t="s">
        <v>340</v>
      </c>
      <c r="D65" s="14">
        <v>461925</v>
      </c>
      <c r="E65" s="15">
        <v>2968.56</v>
      </c>
      <c r="F65" s="16">
        <v>7.7999999999999996E-3</v>
      </c>
      <c r="G65" s="16"/>
    </row>
    <row r="66" spans="1:7" x14ac:dyDescent="0.35">
      <c r="A66" s="13" t="s">
        <v>538</v>
      </c>
      <c r="B66" s="32" t="s">
        <v>539</v>
      </c>
      <c r="C66" s="32" t="s">
        <v>307</v>
      </c>
      <c r="D66" s="14">
        <v>52963</v>
      </c>
      <c r="E66" s="15">
        <v>2958.46</v>
      </c>
      <c r="F66" s="16">
        <v>7.7999999999999996E-3</v>
      </c>
      <c r="G66" s="16"/>
    </row>
    <row r="67" spans="1:7" x14ac:dyDescent="0.35">
      <c r="A67" s="13" t="s">
        <v>852</v>
      </c>
      <c r="B67" s="32" t="s">
        <v>853</v>
      </c>
      <c r="C67" s="32" t="s">
        <v>310</v>
      </c>
      <c r="D67" s="14">
        <v>538992</v>
      </c>
      <c r="E67" s="15">
        <v>2915.41</v>
      </c>
      <c r="F67" s="16">
        <v>7.7000000000000002E-3</v>
      </c>
      <c r="G67" s="16"/>
    </row>
    <row r="68" spans="1:7" x14ac:dyDescent="0.35">
      <c r="A68" s="13" t="s">
        <v>408</v>
      </c>
      <c r="B68" s="32" t="s">
        <v>409</v>
      </c>
      <c r="C68" s="32" t="s">
        <v>393</v>
      </c>
      <c r="D68" s="14">
        <v>87880</v>
      </c>
      <c r="E68" s="15">
        <v>2858.87</v>
      </c>
      <c r="F68" s="16">
        <v>7.4999999999999997E-3</v>
      </c>
      <c r="G68" s="16"/>
    </row>
    <row r="69" spans="1:7" x14ac:dyDescent="0.35">
      <c r="A69" s="13" t="s">
        <v>1381</v>
      </c>
      <c r="B69" s="32" t="s">
        <v>1382</v>
      </c>
      <c r="C69" s="32" t="s">
        <v>337</v>
      </c>
      <c r="D69" s="14">
        <v>61595</v>
      </c>
      <c r="E69" s="15">
        <v>2830.54</v>
      </c>
      <c r="F69" s="16">
        <v>7.4999999999999997E-3</v>
      </c>
      <c r="G69" s="16"/>
    </row>
    <row r="70" spans="1:7" x14ac:dyDescent="0.35">
      <c r="A70" s="13" t="s">
        <v>327</v>
      </c>
      <c r="B70" s="32" t="s">
        <v>328</v>
      </c>
      <c r="C70" s="32" t="s">
        <v>299</v>
      </c>
      <c r="D70" s="14">
        <v>260166</v>
      </c>
      <c r="E70" s="15">
        <v>2769.99</v>
      </c>
      <c r="F70" s="16">
        <v>7.3000000000000001E-3</v>
      </c>
      <c r="G70" s="16"/>
    </row>
    <row r="71" spans="1:7" x14ac:dyDescent="0.35">
      <c r="A71" s="13" t="s">
        <v>1383</v>
      </c>
      <c r="B71" s="32" t="s">
        <v>1384</v>
      </c>
      <c r="C71" s="32" t="s">
        <v>356</v>
      </c>
      <c r="D71" s="14">
        <v>1042925</v>
      </c>
      <c r="E71" s="15">
        <v>2763.23</v>
      </c>
      <c r="F71" s="16">
        <v>7.3000000000000001E-3</v>
      </c>
      <c r="G71" s="16"/>
    </row>
    <row r="72" spans="1:7" x14ac:dyDescent="0.35">
      <c r="A72" s="13" t="s">
        <v>1385</v>
      </c>
      <c r="B72" s="32" t="s">
        <v>1386</v>
      </c>
      <c r="C72" s="32" t="s">
        <v>414</v>
      </c>
      <c r="D72" s="14">
        <v>132680</v>
      </c>
      <c r="E72" s="15">
        <v>2547.3200000000002</v>
      </c>
      <c r="F72" s="16">
        <v>6.7000000000000002E-3</v>
      </c>
      <c r="G72" s="16"/>
    </row>
    <row r="73" spans="1:7" x14ac:dyDescent="0.35">
      <c r="A73" s="13" t="s">
        <v>587</v>
      </c>
      <c r="B73" s="32" t="s">
        <v>588</v>
      </c>
      <c r="C73" s="32" t="s">
        <v>398</v>
      </c>
      <c r="D73" s="14">
        <v>333171</v>
      </c>
      <c r="E73" s="15">
        <v>2469.96</v>
      </c>
      <c r="F73" s="16">
        <v>6.4999999999999997E-3</v>
      </c>
      <c r="G73" s="16"/>
    </row>
    <row r="74" spans="1:7" x14ac:dyDescent="0.35">
      <c r="A74" s="13" t="s">
        <v>1387</v>
      </c>
      <c r="B74" s="32" t="s">
        <v>1388</v>
      </c>
      <c r="C74" s="32" t="s">
        <v>393</v>
      </c>
      <c r="D74" s="14">
        <v>202479</v>
      </c>
      <c r="E74" s="15">
        <v>2463.87</v>
      </c>
      <c r="F74" s="16">
        <v>6.4999999999999997E-3</v>
      </c>
      <c r="G74" s="16"/>
    </row>
    <row r="75" spans="1:7" x14ac:dyDescent="0.35">
      <c r="A75" s="13" t="s">
        <v>462</v>
      </c>
      <c r="B75" s="32" t="s">
        <v>463</v>
      </c>
      <c r="C75" s="32" t="s">
        <v>414</v>
      </c>
      <c r="D75" s="14">
        <v>140538</v>
      </c>
      <c r="E75" s="15">
        <v>2322.04</v>
      </c>
      <c r="F75" s="16">
        <v>6.1000000000000004E-3</v>
      </c>
      <c r="G75" s="16"/>
    </row>
    <row r="76" spans="1:7" x14ac:dyDescent="0.35">
      <c r="A76" s="13" t="s">
        <v>450</v>
      </c>
      <c r="B76" s="32" t="s">
        <v>451</v>
      </c>
      <c r="C76" s="32" t="s">
        <v>313</v>
      </c>
      <c r="D76" s="14">
        <v>90000</v>
      </c>
      <c r="E76" s="15">
        <v>2313.0500000000002</v>
      </c>
      <c r="F76" s="16">
        <v>6.1000000000000004E-3</v>
      </c>
      <c r="G76" s="16"/>
    </row>
    <row r="77" spans="1:7" x14ac:dyDescent="0.35">
      <c r="A77" s="13" t="s">
        <v>396</v>
      </c>
      <c r="B77" s="32" t="s">
        <v>397</v>
      </c>
      <c r="C77" s="32" t="s">
        <v>398</v>
      </c>
      <c r="D77" s="14">
        <v>32588</v>
      </c>
      <c r="E77" s="15">
        <v>2252.56</v>
      </c>
      <c r="F77" s="16">
        <v>5.8999999999999999E-3</v>
      </c>
      <c r="G77" s="16"/>
    </row>
    <row r="78" spans="1:7" x14ac:dyDescent="0.35">
      <c r="A78" s="13" t="s">
        <v>424</v>
      </c>
      <c r="B78" s="32" t="s">
        <v>425</v>
      </c>
      <c r="C78" s="32" t="s">
        <v>356</v>
      </c>
      <c r="D78" s="14">
        <v>304443</v>
      </c>
      <c r="E78" s="15">
        <v>2146.3200000000002</v>
      </c>
      <c r="F78" s="16">
        <v>5.7000000000000002E-3</v>
      </c>
      <c r="G78" s="16"/>
    </row>
    <row r="79" spans="1:7" x14ac:dyDescent="0.35">
      <c r="A79" s="13" t="s">
        <v>403</v>
      </c>
      <c r="B79" s="32" t="s">
        <v>404</v>
      </c>
      <c r="C79" s="32" t="s">
        <v>365</v>
      </c>
      <c r="D79" s="14">
        <v>191352</v>
      </c>
      <c r="E79" s="15">
        <v>2114.06</v>
      </c>
      <c r="F79" s="16">
        <v>5.5999999999999999E-3</v>
      </c>
      <c r="G79" s="16"/>
    </row>
    <row r="80" spans="1:7" x14ac:dyDescent="0.35">
      <c r="A80" s="13" t="s">
        <v>394</v>
      </c>
      <c r="B80" s="32" t="s">
        <v>395</v>
      </c>
      <c r="C80" s="32" t="s">
        <v>299</v>
      </c>
      <c r="D80" s="14">
        <v>859349</v>
      </c>
      <c r="E80" s="15">
        <v>2067.16</v>
      </c>
      <c r="F80" s="16">
        <v>5.4000000000000003E-3</v>
      </c>
      <c r="G80" s="16"/>
    </row>
    <row r="81" spans="1:7" x14ac:dyDescent="0.35">
      <c r="A81" s="13" t="s">
        <v>417</v>
      </c>
      <c r="B81" s="32" t="s">
        <v>418</v>
      </c>
      <c r="C81" s="32" t="s">
        <v>398</v>
      </c>
      <c r="D81" s="14">
        <v>868406</v>
      </c>
      <c r="E81" s="15">
        <v>1992.12</v>
      </c>
      <c r="F81" s="16">
        <v>5.1999999999999998E-3</v>
      </c>
      <c r="G81" s="16"/>
    </row>
    <row r="82" spans="1:7" x14ac:dyDescent="0.35">
      <c r="A82" s="13" t="s">
        <v>374</v>
      </c>
      <c r="B82" s="32" t="s">
        <v>375</v>
      </c>
      <c r="C82" s="32" t="s">
        <v>307</v>
      </c>
      <c r="D82" s="14">
        <v>99551</v>
      </c>
      <c r="E82" s="15">
        <v>1908.79</v>
      </c>
      <c r="F82" s="16">
        <v>5.0000000000000001E-3</v>
      </c>
      <c r="G82" s="16"/>
    </row>
    <row r="83" spans="1:7" x14ac:dyDescent="0.35">
      <c r="A83" s="13" t="s">
        <v>359</v>
      </c>
      <c r="B83" s="32" t="s">
        <v>360</v>
      </c>
      <c r="C83" s="32" t="s">
        <v>334</v>
      </c>
      <c r="D83" s="14">
        <v>29867</v>
      </c>
      <c r="E83" s="15">
        <v>1861.94</v>
      </c>
      <c r="F83" s="16">
        <v>4.8999999999999998E-3</v>
      </c>
      <c r="G83" s="16"/>
    </row>
    <row r="84" spans="1:7" x14ac:dyDescent="0.35">
      <c r="A84" s="13" t="s">
        <v>399</v>
      </c>
      <c r="B84" s="32" t="s">
        <v>400</v>
      </c>
      <c r="C84" s="32" t="s">
        <v>299</v>
      </c>
      <c r="D84" s="14">
        <v>193081</v>
      </c>
      <c r="E84" s="15">
        <v>1853.87</v>
      </c>
      <c r="F84" s="16">
        <v>4.8999999999999998E-3</v>
      </c>
      <c r="G84" s="16"/>
    </row>
    <row r="85" spans="1:7" x14ac:dyDescent="0.35">
      <c r="A85" s="13" t="s">
        <v>562</v>
      </c>
      <c r="B85" s="32" t="s">
        <v>563</v>
      </c>
      <c r="C85" s="32" t="s">
        <v>321</v>
      </c>
      <c r="D85" s="14">
        <v>150841</v>
      </c>
      <c r="E85" s="15">
        <v>1717.7</v>
      </c>
      <c r="F85" s="16">
        <v>4.4999999999999997E-3</v>
      </c>
      <c r="G85" s="16"/>
    </row>
    <row r="86" spans="1:7" x14ac:dyDescent="0.35">
      <c r="A86" s="13" t="s">
        <v>1204</v>
      </c>
      <c r="B86" s="32" t="s">
        <v>1205</v>
      </c>
      <c r="C86" s="32" t="s">
        <v>356</v>
      </c>
      <c r="D86" s="14">
        <v>40174</v>
      </c>
      <c r="E86" s="15">
        <v>1664.69</v>
      </c>
      <c r="F86" s="16">
        <v>4.4000000000000003E-3</v>
      </c>
      <c r="G86" s="16"/>
    </row>
    <row r="87" spans="1:7" x14ac:dyDescent="0.35">
      <c r="A87" s="13" t="s">
        <v>524</v>
      </c>
      <c r="B87" s="32" t="s">
        <v>525</v>
      </c>
      <c r="C87" s="32" t="s">
        <v>526</v>
      </c>
      <c r="D87" s="14">
        <v>95290</v>
      </c>
      <c r="E87" s="15">
        <v>1652.47</v>
      </c>
      <c r="F87" s="16">
        <v>4.4000000000000003E-3</v>
      </c>
      <c r="G87" s="16"/>
    </row>
    <row r="88" spans="1:7" x14ac:dyDescent="0.35">
      <c r="A88" s="13" t="s">
        <v>452</v>
      </c>
      <c r="B88" s="32" t="s">
        <v>453</v>
      </c>
      <c r="C88" s="32" t="s">
        <v>368</v>
      </c>
      <c r="D88" s="14">
        <v>53338</v>
      </c>
      <c r="E88" s="15">
        <v>1552.19</v>
      </c>
      <c r="F88" s="16">
        <v>4.1000000000000003E-3</v>
      </c>
      <c r="G88" s="16"/>
    </row>
    <row r="89" spans="1:7" x14ac:dyDescent="0.35">
      <c r="A89" s="13" t="s">
        <v>325</v>
      </c>
      <c r="B89" s="32" t="s">
        <v>326</v>
      </c>
      <c r="C89" s="32" t="s">
        <v>307</v>
      </c>
      <c r="D89" s="14">
        <v>36770</v>
      </c>
      <c r="E89" s="15">
        <v>1505.66</v>
      </c>
      <c r="F89" s="16">
        <v>4.0000000000000001E-3</v>
      </c>
      <c r="G89" s="16"/>
    </row>
    <row r="90" spans="1:7" x14ac:dyDescent="0.35">
      <c r="A90" s="13" t="s">
        <v>949</v>
      </c>
      <c r="B90" s="32" t="s">
        <v>950</v>
      </c>
      <c r="C90" s="32" t="s">
        <v>321</v>
      </c>
      <c r="D90" s="14">
        <v>26613</v>
      </c>
      <c r="E90" s="15">
        <v>1499.35</v>
      </c>
      <c r="F90" s="16">
        <v>3.8999999999999998E-3</v>
      </c>
      <c r="G90" s="16"/>
    </row>
    <row r="91" spans="1:7" x14ac:dyDescent="0.35">
      <c r="A91" s="13" t="s">
        <v>1389</v>
      </c>
      <c r="B91" s="32" t="s">
        <v>1390</v>
      </c>
      <c r="C91" s="32" t="s">
        <v>365</v>
      </c>
      <c r="D91" s="14">
        <v>124437</v>
      </c>
      <c r="E91" s="15">
        <v>1466.55</v>
      </c>
      <c r="F91" s="16">
        <v>3.8999999999999998E-3</v>
      </c>
      <c r="G91" s="16"/>
    </row>
    <row r="92" spans="1:7" x14ac:dyDescent="0.35">
      <c r="A92" s="13" t="s">
        <v>458</v>
      </c>
      <c r="B92" s="32" t="s">
        <v>459</v>
      </c>
      <c r="C92" s="32" t="s">
        <v>340</v>
      </c>
      <c r="D92" s="14">
        <v>1064808</v>
      </c>
      <c r="E92" s="15">
        <v>1354.33</v>
      </c>
      <c r="F92" s="16">
        <v>3.5999999999999999E-3</v>
      </c>
      <c r="G92" s="16"/>
    </row>
    <row r="93" spans="1:7" x14ac:dyDescent="0.35">
      <c r="A93" s="13" t="s">
        <v>1391</v>
      </c>
      <c r="B93" s="32" t="s">
        <v>1392</v>
      </c>
      <c r="C93" s="32" t="s">
        <v>356</v>
      </c>
      <c r="D93" s="14">
        <v>232682</v>
      </c>
      <c r="E93" s="15">
        <v>1165.04</v>
      </c>
      <c r="F93" s="16">
        <v>3.0999999999999999E-3</v>
      </c>
      <c r="G93" s="16"/>
    </row>
    <row r="94" spans="1:7" x14ac:dyDescent="0.35">
      <c r="A94" s="13" t="s">
        <v>483</v>
      </c>
      <c r="B94" s="32" t="s">
        <v>484</v>
      </c>
      <c r="C94" s="32" t="s">
        <v>393</v>
      </c>
      <c r="D94" s="14">
        <v>163747</v>
      </c>
      <c r="E94" s="15">
        <v>1089.49</v>
      </c>
      <c r="F94" s="16">
        <v>2.8999999999999998E-3</v>
      </c>
      <c r="G94" s="16"/>
    </row>
    <row r="95" spans="1:7" x14ac:dyDescent="0.35">
      <c r="A95" s="13" t="s">
        <v>801</v>
      </c>
      <c r="B95" s="32" t="s">
        <v>802</v>
      </c>
      <c r="C95" s="32" t="s">
        <v>321</v>
      </c>
      <c r="D95" s="14">
        <v>76400</v>
      </c>
      <c r="E95" s="15">
        <v>1060.81</v>
      </c>
      <c r="F95" s="16">
        <v>2.8E-3</v>
      </c>
      <c r="G95" s="16"/>
    </row>
    <row r="96" spans="1:7" x14ac:dyDescent="0.35">
      <c r="A96" s="13" t="s">
        <v>439</v>
      </c>
      <c r="B96" s="32" t="s">
        <v>440</v>
      </c>
      <c r="C96" s="32" t="s">
        <v>441</v>
      </c>
      <c r="D96" s="14">
        <v>125682</v>
      </c>
      <c r="E96" s="15">
        <v>1034.43</v>
      </c>
      <c r="F96" s="16">
        <v>2.7000000000000001E-3</v>
      </c>
      <c r="G96" s="16"/>
    </row>
    <row r="97" spans="1:7" x14ac:dyDescent="0.35">
      <c r="A97" s="13" t="s">
        <v>495</v>
      </c>
      <c r="B97" s="32" t="s">
        <v>496</v>
      </c>
      <c r="C97" s="32" t="s">
        <v>356</v>
      </c>
      <c r="D97" s="14">
        <v>115906</v>
      </c>
      <c r="E97" s="15">
        <v>1027.56</v>
      </c>
      <c r="F97" s="16">
        <v>2.7000000000000001E-3</v>
      </c>
      <c r="G97" s="16"/>
    </row>
    <row r="98" spans="1:7" x14ac:dyDescent="0.35">
      <c r="A98" s="13" t="s">
        <v>432</v>
      </c>
      <c r="B98" s="32" t="s">
        <v>433</v>
      </c>
      <c r="C98" s="32" t="s">
        <v>321</v>
      </c>
      <c r="D98" s="14">
        <v>66736</v>
      </c>
      <c r="E98" s="15">
        <v>1020.39</v>
      </c>
      <c r="F98" s="16">
        <v>2.7000000000000001E-3</v>
      </c>
      <c r="G98" s="16"/>
    </row>
    <row r="99" spans="1:7" x14ac:dyDescent="0.35">
      <c r="A99" s="17" t="s">
        <v>193</v>
      </c>
      <c r="B99" s="33"/>
      <c r="C99" s="33"/>
      <c r="D99" s="18"/>
      <c r="E99" s="37">
        <v>370283.24</v>
      </c>
      <c r="F99" s="38">
        <v>0.97550000000000003</v>
      </c>
      <c r="G99" s="21"/>
    </row>
    <row r="100" spans="1:7" x14ac:dyDescent="0.35">
      <c r="A100" s="17" t="s">
        <v>514</v>
      </c>
      <c r="B100" s="32"/>
      <c r="C100" s="32"/>
      <c r="D100" s="14"/>
      <c r="E100" s="15"/>
      <c r="F100" s="16"/>
      <c r="G100" s="16"/>
    </row>
    <row r="101" spans="1:7" x14ac:dyDescent="0.35">
      <c r="A101" s="17" t="s">
        <v>193</v>
      </c>
      <c r="B101" s="32"/>
      <c r="C101" s="32"/>
      <c r="D101" s="14"/>
      <c r="E101" s="39" t="s">
        <v>131</v>
      </c>
      <c r="F101" s="40" t="s">
        <v>131</v>
      </c>
      <c r="G101" s="16"/>
    </row>
    <row r="102" spans="1:7" x14ac:dyDescent="0.35">
      <c r="A102" s="24" t="s">
        <v>196</v>
      </c>
      <c r="B102" s="34"/>
      <c r="C102" s="34"/>
      <c r="D102" s="25"/>
      <c r="E102" s="29">
        <v>370283.24</v>
      </c>
      <c r="F102" s="30">
        <v>0.97550000000000003</v>
      </c>
      <c r="G102" s="21"/>
    </row>
    <row r="103" spans="1:7" x14ac:dyDescent="0.35">
      <c r="A103" s="13"/>
      <c r="B103" s="32"/>
      <c r="C103" s="32"/>
      <c r="D103" s="14"/>
      <c r="E103" s="15"/>
      <c r="F103" s="16"/>
      <c r="G103" s="16"/>
    </row>
    <row r="104" spans="1:7" x14ac:dyDescent="0.35">
      <c r="A104" s="13"/>
      <c r="B104" s="32"/>
      <c r="C104" s="32"/>
      <c r="D104" s="14"/>
      <c r="E104" s="15"/>
      <c r="F104" s="16"/>
      <c r="G104" s="16"/>
    </row>
    <row r="105" spans="1:7" x14ac:dyDescent="0.35">
      <c r="A105" s="17" t="s">
        <v>205</v>
      </c>
      <c r="B105" s="32"/>
      <c r="C105" s="32"/>
      <c r="D105" s="14"/>
      <c r="E105" s="15"/>
      <c r="F105" s="16"/>
      <c r="G105" s="16"/>
    </row>
    <row r="106" spans="1:7" x14ac:dyDescent="0.35">
      <c r="A106" s="13" t="s">
        <v>206</v>
      </c>
      <c r="B106" s="32"/>
      <c r="C106" s="32"/>
      <c r="D106" s="14"/>
      <c r="E106" s="15">
        <v>9984.08</v>
      </c>
      <c r="F106" s="16">
        <v>2.63E-2</v>
      </c>
      <c r="G106" s="16">
        <v>6.6451999999999997E-2</v>
      </c>
    </row>
    <row r="107" spans="1:7" x14ac:dyDescent="0.35">
      <c r="A107" s="17" t="s">
        <v>193</v>
      </c>
      <c r="B107" s="33"/>
      <c r="C107" s="33"/>
      <c r="D107" s="18"/>
      <c r="E107" s="37">
        <v>9984.08</v>
      </c>
      <c r="F107" s="38">
        <v>2.63E-2</v>
      </c>
      <c r="G107" s="21"/>
    </row>
    <row r="108" spans="1:7" x14ac:dyDescent="0.35">
      <c r="A108" s="13"/>
      <c r="B108" s="32"/>
      <c r="C108" s="32"/>
      <c r="D108" s="14"/>
      <c r="E108" s="15"/>
      <c r="F108" s="16"/>
      <c r="G108" s="16"/>
    </row>
    <row r="109" spans="1:7" x14ac:dyDescent="0.35">
      <c r="A109" s="24" t="s">
        <v>196</v>
      </c>
      <c r="B109" s="34"/>
      <c r="C109" s="34"/>
      <c r="D109" s="25"/>
      <c r="E109" s="19">
        <v>9984.08</v>
      </c>
      <c r="F109" s="20">
        <v>2.63E-2</v>
      </c>
      <c r="G109" s="21"/>
    </row>
    <row r="110" spans="1:7" x14ac:dyDescent="0.35">
      <c r="A110" s="13" t="s">
        <v>207</v>
      </c>
      <c r="B110" s="32"/>
      <c r="C110" s="32"/>
      <c r="D110" s="14"/>
      <c r="E110" s="15">
        <v>1.8177048</v>
      </c>
      <c r="F110" s="16">
        <v>3.9999999999999998E-6</v>
      </c>
      <c r="G110" s="16"/>
    </row>
    <row r="111" spans="1:7" x14ac:dyDescent="0.35">
      <c r="A111" s="13" t="s">
        <v>208</v>
      </c>
      <c r="B111" s="32"/>
      <c r="C111" s="32"/>
      <c r="D111" s="14"/>
      <c r="E111" s="36">
        <v>-640.82770479999999</v>
      </c>
      <c r="F111" s="26">
        <v>-1.804E-3</v>
      </c>
      <c r="G111" s="16">
        <v>6.6450999999999996E-2</v>
      </c>
    </row>
    <row r="112" spans="1:7" x14ac:dyDescent="0.35">
      <c r="A112" s="27" t="s">
        <v>209</v>
      </c>
      <c r="B112" s="35"/>
      <c r="C112" s="35"/>
      <c r="D112" s="28"/>
      <c r="E112" s="29">
        <v>379628.31</v>
      </c>
      <c r="F112" s="30">
        <v>1</v>
      </c>
      <c r="G112" s="30"/>
    </row>
    <row r="117" spans="1:3" x14ac:dyDescent="0.35">
      <c r="A117" s="1" t="s">
        <v>212</v>
      </c>
    </row>
    <row r="118" spans="1:3" x14ac:dyDescent="0.35">
      <c r="A118" s="48" t="s">
        <v>213</v>
      </c>
      <c r="B118" s="3" t="s">
        <v>131</v>
      </c>
    </row>
    <row r="119" spans="1:3" x14ac:dyDescent="0.35">
      <c r="A119" t="s">
        <v>214</v>
      </c>
    </row>
    <row r="120" spans="1:3" x14ac:dyDescent="0.35">
      <c r="A120" t="s">
        <v>267</v>
      </c>
      <c r="B120" t="s">
        <v>216</v>
      </c>
      <c r="C120" t="s">
        <v>216</v>
      </c>
    </row>
    <row r="121" spans="1:3" x14ac:dyDescent="0.35">
      <c r="B121" s="49">
        <v>45625</v>
      </c>
      <c r="C121" s="49">
        <v>45657</v>
      </c>
    </row>
    <row r="122" spans="1:3" x14ac:dyDescent="0.35">
      <c r="A122" t="s">
        <v>515</v>
      </c>
      <c r="B122">
        <v>101.096</v>
      </c>
      <c r="C122">
        <v>101.15600000000001</v>
      </c>
    </row>
    <row r="123" spans="1:3" x14ac:dyDescent="0.35">
      <c r="A123" t="s">
        <v>269</v>
      </c>
      <c r="B123">
        <v>39.213999999999999</v>
      </c>
      <c r="C123">
        <v>39.237000000000002</v>
      </c>
    </row>
    <row r="124" spans="1:3" x14ac:dyDescent="0.35">
      <c r="A124" t="s">
        <v>516</v>
      </c>
      <c r="B124">
        <v>86.710999999999999</v>
      </c>
      <c r="C124">
        <v>86.653000000000006</v>
      </c>
    </row>
    <row r="125" spans="1:3" x14ac:dyDescent="0.35">
      <c r="A125" t="s">
        <v>271</v>
      </c>
      <c r="B125">
        <v>33.07</v>
      </c>
      <c r="C125">
        <v>33.048000000000002</v>
      </c>
    </row>
    <row r="127" spans="1:3" x14ac:dyDescent="0.35">
      <c r="A127" t="s">
        <v>218</v>
      </c>
      <c r="B127" s="3" t="s">
        <v>131</v>
      </c>
    </row>
    <row r="128" spans="1:3" x14ac:dyDescent="0.35">
      <c r="A128" t="s">
        <v>219</v>
      </c>
      <c r="B128" s="3" t="s">
        <v>131</v>
      </c>
    </row>
    <row r="129" spans="1:4" ht="30" customHeight="1" x14ac:dyDescent="0.35">
      <c r="A129" s="48" t="s">
        <v>220</v>
      </c>
      <c r="B129" s="3" t="s">
        <v>131</v>
      </c>
    </row>
    <row r="130" spans="1:4" ht="30" customHeight="1" x14ac:dyDescent="0.35">
      <c r="A130" s="48" t="s">
        <v>221</v>
      </c>
      <c r="B130" s="3" t="s">
        <v>131</v>
      </c>
    </row>
    <row r="131" spans="1:4" x14ac:dyDescent="0.35">
      <c r="A131" t="s">
        <v>517</v>
      </c>
      <c r="B131" s="50">
        <v>0.10829999999999999</v>
      </c>
    </row>
    <row r="132" spans="1:4" ht="45" customHeight="1" x14ac:dyDescent="0.35">
      <c r="A132" s="48" t="s">
        <v>223</v>
      </c>
      <c r="B132" s="3" t="s">
        <v>131</v>
      </c>
    </row>
    <row r="133" spans="1:4" x14ac:dyDescent="0.35">
      <c r="B133" s="3"/>
    </row>
    <row r="134" spans="1:4" ht="30" customHeight="1" x14ac:dyDescent="0.35">
      <c r="A134" s="48" t="s">
        <v>224</v>
      </c>
      <c r="B134" s="3" t="s">
        <v>131</v>
      </c>
    </row>
    <row r="135" spans="1:4" ht="30" customHeight="1" x14ac:dyDescent="0.35">
      <c r="A135" s="48" t="s">
        <v>225</v>
      </c>
      <c r="B135" t="s">
        <v>131</v>
      </c>
    </row>
    <row r="136" spans="1:4" ht="30" customHeight="1" x14ac:dyDescent="0.35">
      <c r="A136" s="48" t="s">
        <v>226</v>
      </c>
      <c r="B136" s="3" t="s">
        <v>131</v>
      </c>
    </row>
    <row r="137" spans="1:4" ht="30" customHeight="1" x14ac:dyDescent="0.35">
      <c r="A137" s="48" t="s">
        <v>227</v>
      </c>
      <c r="B137" s="3" t="s">
        <v>131</v>
      </c>
    </row>
    <row r="139" spans="1:4" ht="70" customHeight="1" x14ac:dyDescent="0.35">
      <c r="A139" s="71" t="s">
        <v>237</v>
      </c>
      <c r="B139" s="71" t="s">
        <v>238</v>
      </c>
      <c r="C139" s="71" t="s">
        <v>5</v>
      </c>
      <c r="D139" s="71" t="s">
        <v>6</v>
      </c>
    </row>
    <row r="140" spans="1:4" ht="70" customHeight="1" x14ac:dyDescent="0.35">
      <c r="A140" s="71" t="s">
        <v>1393</v>
      </c>
      <c r="B140" s="71"/>
      <c r="C140" s="71" t="s">
        <v>50</v>
      </c>
      <c r="D140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H184"/>
  <sheetViews>
    <sheetView showGridLines="0" workbookViewId="0">
      <pane ySplit="4" topLeftCell="A143" activePane="bottomLeft" state="frozen"/>
      <selection pane="bottomLeft" activeCell="H181" sqref="H181"/>
    </sheetView>
  </sheetViews>
  <sheetFormatPr defaultRowHeight="14.5" x14ac:dyDescent="0.35"/>
  <cols>
    <col min="1" max="1" width="50.54296875" customWidth="1"/>
    <col min="2" max="2" width="22" bestFit="1" customWidth="1"/>
    <col min="3" max="3" width="26.7265625" customWidth="1"/>
    <col min="4" max="4" width="22" customWidth="1"/>
    <col min="5" max="5" width="16.453125" customWidth="1"/>
    <col min="6" max="6" width="22" customWidth="1"/>
    <col min="7" max="7" width="6.1796875" style="2" bestFit="1" customWidth="1"/>
    <col min="12" max="12" width="70.26953125" bestFit="1" customWidth="1"/>
    <col min="13" max="13" width="10.81640625" bestFit="1" customWidth="1"/>
    <col min="14" max="14" width="10.54296875" bestFit="1" customWidth="1"/>
    <col min="15" max="15" width="12" bestFit="1" customWidth="1"/>
    <col min="16" max="16" width="12.54296875" customWidth="1"/>
  </cols>
  <sheetData>
    <row r="1" spans="1:8" ht="36.75" customHeight="1" x14ac:dyDescent="0.35">
      <c r="A1" s="74" t="s">
        <v>1394</v>
      </c>
      <c r="B1" s="75"/>
      <c r="C1" s="75"/>
      <c r="D1" s="75"/>
      <c r="E1" s="75"/>
      <c r="F1" s="75"/>
      <c r="G1" s="76"/>
      <c r="H1" s="47" t="str">
        <f>HYPERLINK("[EDEL_Portfolio Monthly Notes 31-Dec-2024.xlsx]Index!A1","Index")</f>
        <v>Index</v>
      </c>
    </row>
    <row r="2" spans="1:8" ht="19.5" customHeight="1" x14ac:dyDescent="0.35">
      <c r="A2" s="74" t="s">
        <v>1395</v>
      </c>
      <c r="B2" s="75"/>
      <c r="C2" s="75"/>
      <c r="D2" s="75"/>
      <c r="E2" s="75"/>
      <c r="F2" s="75"/>
      <c r="G2" s="76"/>
    </row>
    <row r="4" spans="1:8" ht="48" customHeight="1" x14ac:dyDescent="0.35">
      <c r="A4" s="4" t="s">
        <v>123</v>
      </c>
      <c r="B4" s="4" t="s">
        <v>124</v>
      </c>
      <c r="C4" s="4" t="s">
        <v>125</v>
      </c>
      <c r="D4" s="5" t="s">
        <v>126</v>
      </c>
      <c r="E4" s="6" t="s">
        <v>127</v>
      </c>
      <c r="F4" s="6" t="s">
        <v>128</v>
      </c>
      <c r="G4" s="7" t="s">
        <v>129</v>
      </c>
    </row>
    <row r="5" spans="1:8" x14ac:dyDescent="0.35">
      <c r="A5" s="8"/>
      <c r="B5" s="31"/>
      <c r="C5" s="31"/>
      <c r="D5" s="9"/>
      <c r="E5" s="10"/>
      <c r="F5" s="11"/>
      <c r="G5" s="12"/>
    </row>
    <row r="6" spans="1:8" x14ac:dyDescent="0.35">
      <c r="A6" s="17" t="s">
        <v>130</v>
      </c>
      <c r="B6" s="32"/>
      <c r="C6" s="32"/>
      <c r="D6" s="14"/>
      <c r="E6" s="15"/>
      <c r="F6" s="16"/>
      <c r="G6" s="16"/>
    </row>
    <row r="7" spans="1:8" x14ac:dyDescent="0.35">
      <c r="A7" s="17" t="s">
        <v>296</v>
      </c>
      <c r="B7" s="32"/>
      <c r="C7" s="32"/>
      <c r="D7" s="14"/>
      <c r="E7" s="15"/>
      <c r="F7" s="16"/>
      <c r="G7" s="16"/>
    </row>
    <row r="8" spans="1:8" x14ac:dyDescent="0.35">
      <c r="A8" s="13" t="s">
        <v>300</v>
      </c>
      <c r="B8" s="32" t="s">
        <v>301</v>
      </c>
      <c r="C8" s="32" t="s">
        <v>299</v>
      </c>
      <c r="D8" s="14">
        <v>1167577</v>
      </c>
      <c r="E8" s="15">
        <v>14964.25</v>
      </c>
      <c r="F8" s="16">
        <v>6.3299999999999995E-2</v>
      </c>
      <c r="G8" s="16"/>
    </row>
    <row r="9" spans="1:8" x14ac:dyDescent="0.35">
      <c r="A9" s="13" t="s">
        <v>297</v>
      </c>
      <c r="B9" s="32" t="s">
        <v>298</v>
      </c>
      <c r="C9" s="32" t="s">
        <v>299</v>
      </c>
      <c r="D9" s="14">
        <v>585382</v>
      </c>
      <c r="E9" s="15">
        <v>10377.94</v>
      </c>
      <c r="F9" s="16">
        <v>4.3900000000000002E-2</v>
      </c>
      <c r="G9" s="16"/>
    </row>
    <row r="10" spans="1:8" x14ac:dyDescent="0.35">
      <c r="A10" s="13" t="s">
        <v>316</v>
      </c>
      <c r="B10" s="32" t="s">
        <v>317</v>
      </c>
      <c r="C10" s="32" t="s">
        <v>318</v>
      </c>
      <c r="D10" s="14">
        <v>394006</v>
      </c>
      <c r="E10" s="15">
        <v>6255.83</v>
      </c>
      <c r="F10" s="16">
        <v>2.6499999999999999E-2</v>
      </c>
      <c r="G10" s="16"/>
    </row>
    <row r="11" spans="1:8" x14ac:dyDescent="0.35">
      <c r="A11" s="13" t="s">
        <v>319</v>
      </c>
      <c r="B11" s="32" t="s">
        <v>320</v>
      </c>
      <c r="C11" s="32" t="s">
        <v>321</v>
      </c>
      <c r="D11" s="14">
        <v>322658</v>
      </c>
      <c r="E11" s="15">
        <v>6086.46</v>
      </c>
      <c r="F11" s="16">
        <v>2.58E-2</v>
      </c>
      <c r="G11" s="16"/>
    </row>
    <row r="12" spans="1:8" x14ac:dyDescent="0.35">
      <c r="A12" s="13" t="s">
        <v>338</v>
      </c>
      <c r="B12" s="32" t="s">
        <v>339</v>
      </c>
      <c r="C12" s="32" t="s">
        <v>340</v>
      </c>
      <c r="D12" s="14">
        <v>1714490</v>
      </c>
      <c r="E12" s="15">
        <v>5715.25</v>
      </c>
      <c r="F12" s="16">
        <v>2.4199999999999999E-2</v>
      </c>
      <c r="G12" s="16"/>
    </row>
    <row r="13" spans="1:8" x14ac:dyDescent="0.35">
      <c r="A13" s="13" t="s">
        <v>374</v>
      </c>
      <c r="B13" s="32" t="s">
        <v>375</v>
      </c>
      <c r="C13" s="32" t="s">
        <v>307</v>
      </c>
      <c r="D13" s="14">
        <v>256869</v>
      </c>
      <c r="E13" s="15">
        <v>4925.21</v>
      </c>
      <c r="F13" s="16">
        <v>2.0799999999999999E-2</v>
      </c>
      <c r="G13" s="16"/>
    </row>
    <row r="14" spans="1:8" x14ac:dyDescent="0.35">
      <c r="A14" s="13" t="s">
        <v>302</v>
      </c>
      <c r="B14" s="32" t="s">
        <v>303</v>
      </c>
      <c r="C14" s="32" t="s">
        <v>304</v>
      </c>
      <c r="D14" s="14">
        <v>374886</v>
      </c>
      <c r="E14" s="15">
        <v>4556.55</v>
      </c>
      <c r="F14" s="16">
        <v>1.9300000000000001E-2</v>
      </c>
      <c r="G14" s="16"/>
    </row>
    <row r="15" spans="1:8" x14ac:dyDescent="0.35">
      <c r="A15" s="13" t="s">
        <v>305</v>
      </c>
      <c r="B15" s="32" t="s">
        <v>306</v>
      </c>
      <c r="C15" s="32" t="s">
        <v>307</v>
      </c>
      <c r="D15" s="14">
        <v>226432</v>
      </c>
      <c r="E15" s="15">
        <v>4256.92</v>
      </c>
      <c r="F15" s="16">
        <v>1.7999999999999999E-2</v>
      </c>
      <c r="G15" s="16"/>
    </row>
    <row r="16" spans="1:8" x14ac:dyDescent="0.35">
      <c r="A16" s="13" t="s">
        <v>311</v>
      </c>
      <c r="B16" s="32" t="s">
        <v>312</v>
      </c>
      <c r="C16" s="32" t="s">
        <v>313</v>
      </c>
      <c r="D16" s="14">
        <v>105183</v>
      </c>
      <c r="E16" s="15">
        <v>3794.63</v>
      </c>
      <c r="F16" s="16">
        <v>1.61E-2</v>
      </c>
      <c r="G16" s="16"/>
    </row>
    <row r="17" spans="1:7" x14ac:dyDescent="0.35">
      <c r="A17" s="13" t="s">
        <v>329</v>
      </c>
      <c r="B17" s="32" t="s">
        <v>330</v>
      </c>
      <c r="C17" s="32" t="s">
        <v>331</v>
      </c>
      <c r="D17" s="14">
        <v>770186</v>
      </c>
      <c r="E17" s="15">
        <v>3725</v>
      </c>
      <c r="F17" s="16">
        <v>1.5800000000000002E-2</v>
      </c>
      <c r="G17" s="16"/>
    </row>
    <row r="18" spans="1:7" x14ac:dyDescent="0.35">
      <c r="A18" s="13" t="s">
        <v>898</v>
      </c>
      <c r="B18" s="32" t="s">
        <v>899</v>
      </c>
      <c r="C18" s="32" t="s">
        <v>321</v>
      </c>
      <c r="D18" s="14">
        <v>128610</v>
      </c>
      <c r="E18" s="15">
        <v>3704.48</v>
      </c>
      <c r="F18" s="16">
        <v>1.5699999999999999E-2</v>
      </c>
      <c r="G18" s="16"/>
    </row>
    <row r="19" spans="1:7" x14ac:dyDescent="0.35">
      <c r="A19" s="13" t="s">
        <v>327</v>
      </c>
      <c r="B19" s="32" t="s">
        <v>328</v>
      </c>
      <c r="C19" s="32" t="s">
        <v>299</v>
      </c>
      <c r="D19" s="14">
        <v>336400</v>
      </c>
      <c r="E19" s="15">
        <v>3581.65</v>
      </c>
      <c r="F19" s="16">
        <v>1.52E-2</v>
      </c>
      <c r="G19" s="16"/>
    </row>
    <row r="20" spans="1:7" x14ac:dyDescent="0.35">
      <c r="A20" s="13" t="s">
        <v>446</v>
      </c>
      <c r="B20" s="32" t="s">
        <v>447</v>
      </c>
      <c r="C20" s="32" t="s">
        <v>349</v>
      </c>
      <c r="D20" s="14">
        <v>29594</v>
      </c>
      <c r="E20" s="15">
        <v>3213.43</v>
      </c>
      <c r="F20" s="16">
        <v>1.3599999999999999E-2</v>
      </c>
      <c r="G20" s="16"/>
    </row>
    <row r="21" spans="1:7" x14ac:dyDescent="0.35">
      <c r="A21" s="13" t="s">
        <v>325</v>
      </c>
      <c r="B21" s="32" t="s">
        <v>326</v>
      </c>
      <c r="C21" s="32" t="s">
        <v>307</v>
      </c>
      <c r="D21" s="14">
        <v>76846</v>
      </c>
      <c r="E21" s="15">
        <v>3146.69</v>
      </c>
      <c r="F21" s="16">
        <v>1.3299999999999999E-2</v>
      </c>
      <c r="G21" s="16"/>
    </row>
    <row r="22" spans="1:7" x14ac:dyDescent="0.35">
      <c r="A22" s="13" t="s">
        <v>943</v>
      </c>
      <c r="B22" s="32" t="s">
        <v>944</v>
      </c>
      <c r="C22" s="32" t="s">
        <v>371</v>
      </c>
      <c r="D22" s="14">
        <v>36515</v>
      </c>
      <c r="E22" s="15">
        <v>2664.26</v>
      </c>
      <c r="F22" s="16">
        <v>1.1299999999999999E-2</v>
      </c>
      <c r="G22" s="16"/>
    </row>
    <row r="23" spans="1:7" x14ac:dyDescent="0.35">
      <c r="A23" s="13" t="s">
        <v>344</v>
      </c>
      <c r="B23" s="32" t="s">
        <v>345</v>
      </c>
      <c r="C23" s="32" t="s">
        <v>346</v>
      </c>
      <c r="D23" s="14">
        <v>122842</v>
      </c>
      <c r="E23" s="15">
        <v>2590.5500000000002</v>
      </c>
      <c r="F23" s="16">
        <v>1.0999999999999999E-2</v>
      </c>
      <c r="G23" s="16"/>
    </row>
    <row r="24" spans="1:7" x14ac:dyDescent="0.35">
      <c r="A24" s="13" t="s">
        <v>314</v>
      </c>
      <c r="B24" s="32" t="s">
        <v>315</v>
      </c>
      <c r="C24" s="32" t="s">
        <v>299</v>
      </c>
      <c r="D24" s="14">
        <v>319890</v>
      </c>
      <c r="E24" s="15">
        <v>2542.9699999999998</v>
      </c>
      <c r="F24" s="16">
        <v>1.0800000000000001E-2</v>
      </c>
      <c r="G24" s="16"/>
    </row>
    <row r="25" spans="1:7" x14ac:dyDescent="0.35">
      <c r="A25" s="13" t="s">
        <v>448</v>
      </c>
      <c r="B25" s="32" t="s">
        <v>449</v>
      </c>
      <c r="C25" s="32" t="s">
        <v>321</v>
      </c>
      <c r="D25" s="14">
        <v>105860</v>
      </c>
      <c r="E25" s="15">
        <v>2493.7399999999998</v>
      </c>
      <c r="F25" s="16">
        <v>1.06E-2</v>
      </c>
      <c r="G25" s="16"/>
    </row>
    <row r="26" spans="1:7" x14ac:dyDescent="0.35">
      <c r="A26" s="13" t="s">
        <v>1246</v>
      </c>
      <c r="B26" s="32" t="s">
        <v>1247</v>
      </c>
      <c r="C26" s="32" t="s">
        <v>509</v>
      </c>
      <c r="D26" s="14">
        <v>1009187</v>
      </c>
      <c r="E26" s="15">
        <v>2414.48</v>
      </c>
      <c r="F26" s="16">
        <v>1.0200000000000001E-2</v>
      </c>
      <c r="G26" s="16"/>
    </row>
    <row r="27" spans="1:7" x14ac:dyDescent="0.35">
      <c r="A27" s="13" t="s">
        <v>574</v>
      </c>
      <c r="B27" s="32" t="s">
        <v>575</v>
      </c>
      <c r="C27" s="32" t="s">
        <v>334</v>
      </c>
      <c r="D27" s="14">
        <v>319920</v>
      </c>
      <c r="E27" s="15">
        <v>2325.8200000000002</v>
      </c>
      <c r="F27" s="16">
        <v>9.7999999999999997E-3</v>
      </c>
      <c r="G27" s="16"/>
    </row>
    <row r="28" spans="1:7" x14ac:dyDescent="0.35">
      <c r="A28" s="13" t="s">
        <v>437</v>
      </c>
      <c r="B28" s="32" t="s">
        <v>438</v>
      </c>
      <c r="C28" s="32" t="s">
        <v>421</v>
      </c>
      <c r="D28" s="14">
        <v>83357</v>
      </c>
      <c r="E28" s="15">
        <v>2322.7399999999998</v>
      </c>
      <c r="F28" s="16">
        <v>9.7999999999999997E-3</v>
      </c>
      <c r="G28" s="16"/>
    </row>
    <row r="29" spans="1:7" x14ac:dyDescent="0.35">
      <c r="A29" s="13" t="s">
        <v>485</v>
      </c>
      <c r="B29" s="32" t="s">
        <v>486</v>
      </c>
      <c r="C29" s="32" t="s">
        <v>393</v>
      </c>
      <c r="D29" s="14">
        <v>12889</v>
      </c>
      <c r="E29" s="15">
        <v>2311.81</v>
      </c>
      <c r="F29" s="16">
        <v>9.7999999999999997E-3</v>
      </c>
      <c r="G29" s="16"/>
    </row>
    <row r="30" spans="1:7" x14ac:dyDescent="0.35">
      <c r="A30" s="13" t="s">
        <v>860</v>
      </c>
      <c r="B30" s="32" t="s">
        <v>861</v>
      </c>
      <c r="C30" s="32" t="s">
        <v>474</v>
      </c>
      <c r="D30" s="14">
        <v>120395</v>
      </c>
      <c r="E30" s="15">
        <v>2310.98</v>
      </c>
      <c r="F30" s="16">
        <v>9.7999999999999997E-3</v>
      </c>
      <c r="G30" s="16"/>
    </row>
    <row r="31" spans="1:7" x14ac:dyDescent="0.35">
      <c r="A31" s="13" t="s">
        <v>1195</v>
      </c>
      <c r="B31" s="32" t="s">
        <v>1196</v>
      </c>
      <c r="C31" s="32" t="s">
        <v>356</v>
      </c>
      <c r="D31" s="14">
        <v>138297</v>
      </c>
      <c r="E31" s="15">
        <v>2168.64</v>
      </c>
      <c r="F31" s="16">
        <v>9.1999999999999998E-3</v>
      </c>
      <c r="G31" s="16"/>
    </row>
    <row r="32" spans="1:7" x14ac:dyDescent="0.35">
      <c r="A32" s="13" t="s">
        <v>803</v>
      </c>
      <c r="B32" s="32" t="s">
        <v>804</v>
      </c>
      <c r="C32" s="32" t="s">
        <v>349</v>
      </c>
      <c r="D32" s="14">
        <v>44058</v>
      </c>
      <c r="E32" s="15">
        <v>2124.4299999999998</v>
      </c>
      <c r="F32" s="16">
        <v>8.9999999999999993E-3</v>
      </c>
      <c r="G32" s="16"/>
    </row>
    <row r="33" spans="1:7" x14ac:dyDescent="0.35">
      <c r="A33" s="13" t="s">
        <v>357</v>
      </c>
      <c r="B33" s="32" t="s">
        <v>358</v>
      </c>
      <c r="C33" s="32" t="s">
        <v>307</v>
      </c>
      <c r="D33" s="14">
        <v>31991</v>
      </c>
      <c r="E33" s="15">
        <v>2065.88</v>
      </c>
      <c r="F33" s="16">
        <v>8.6999999999999994E-3</v>
      </c>
      <c r="G33" s="16"/>
    </row>
    <row r="34" spans="1:7" x14ac:dyDescent="0.35">
      <c r="A34" s="13" t="s">
        <v>1396</v>
      </c>
      <c r="B34" s="32" t="s">
        <v>1397</v>
      </c>
      <c r="C34" s="32" t="s">
        <v>321</v>
      </c>
      <c r="D34" s="14">
        <v>335000</v>
      </c>
      <c r="E34" s="15">
        <v>1984.21</v>
      </c>
      <c r="F34" s="16">
        <v>8.3999999999999995E-3</v>
      </c>
      <c r="G34" s="16"/>
    </row>
    <row r="35" spans="1:7" x14ac:dyDescent="0.35">
      <c r="A35" s="13" t="s">
        <v>428</v>
      </c>
      <c r="B35" s="32" t="s">
        <v>429</v>
      </c>
      <c r="C35" s="32" t="s">
        <v>349</v>
      </c>
      <c r="D35" s="14">
        <v>83054</v>
      </c>
      <c r="E35" s="15">
        <v>1967.13</v>
      </c>
      <c r="F35" s="16">
        <v>8.3000000000000001E-3</v>
      </c>
      <c r="G35" s="16"/>
    </row>
    <row r="36" spans="1:7" x14ac:dyDescent="0.35">
      <c r="A36" s="13" t="s">
        <v>332</v>
      </c>
      <c r="B36" s="32" t="s">
        <v>333</v>
      </c>
      <c r="C36" s="32" t="s">
        <v>334</v>
      </c>
      <c r="D36" s="14">
        <v>36729</v>
      </c>
      <c r="E36" s="15">
        <v>1955.97</v>
      </c>
      <c r="F36" s="16">
        <v>8.3000000000000001E-3</v>
      </c>
      <c r="G36" s="16"/>
    </row>
    <row r="37" spans="1:7" x14ac:dyDescent="0.35">
      <c r="A37" s="13" t="s">
        <v>442</v>
      </c>
      <c r="B37" s="32" t="s">
        <v>443</v>
      </c>
      <c r="C37" s="32" t="s">
        <v>356</v>
      </c>
      <c r="D37" s="14">
        <v>27221</v>
      </c>
      <c r="E37" s="15">
        <v>1857.29</v>
      </c>
      <c r="F37" s="16">
        <v>7.9000000000000008E-3</v>
      </c>
      <c r="G37" s="16"/>
    </row>
    <row r="38" spans="1:7" x14ac:dyDescent="0.35">
      <c r="A38" s="13" t="s">
        <v>1189</v>
      </c>
      <c r="B38" s="32" t="s">
        <v>1190</v>
      </c>
      <c r="C38" s="32" t="s">
        <v>912</v>
      </c>
      <c r="D38" s="14">
        <v>40563</v>
      </c>
      <c r="E38" s="15">
        <v>1847.34</v>
      </c>
      <c r="F38" s="16">
        <v>7.7999999999999996E-3</v>
      </c>
      <c r="G38" s="16"/>
    </row>
    <row r="39" spans="1:7" x14ac:dyDescent="0.35">
      <c r="A39" s="13" t="s">
        <v>540</v>
      </c>
      <c r="B39" s="32" t="s">
        <v>541</v>
      </c>
      <c r="C39" s="32" t="s">
        <v>307</v>
      </c>
      <c r="D39" s="14">
        <v>14063</v>
      </c>
      <c r="E39" s="15">
        <v>1798.58</v>
      </c>
      <c r="F39" s="16">
        <v>7.6E-3</v>
      </c>
      <c r="G39" s="16"/>
    </row>
    <row r="40" spans="1:7" x14ac:dyDescent="0.35">
      <c r="A40" s="13" t="s">
        <v>1231</v>
      </c>
      <c r="B40" s="32" t="s">
        <v>1232</v>
      </c>
      <c r="C40" s="32" t="s">
        <v>436</v>
      </c>
      <c r="D40" s="14">
        <v>290380</v>
      </c>
      <c r="E40" s="15">
        <v>1791.79</v>
      </c>
      <c r="F40" s="16">
        <v>7.6E-3</v>
      </c>
      <c r="G40" s="16"/>
    </row>
    <row r="41" spans="1:7" x14ac:dyDescent="0.35">
      <c r="A41" s="13" t="s">
        <v>1229</v>
      </c>
      <c r="B41" s="32" t="s">
        <v>1230</v>
      </c>
      <c r="C41" s="32" t="s">
        <v>299</v>
      </c>
      <c r="D41" s="14">
        <v>96563</v>
      </c>
      <c r="E41" s="15">
        <v>1724.66</v>
      </c>
      <c r="F41" s="16">
        <v>7.3000000000000001E-3</v>
      </c>
      <c r="G41" s="16"/>
    </row>
    <row r="42" spans="1:7" x14ac:dyDescent="0.35">
      <c r="A42" s="13" t="s">
        <v>564</v>
      </c>
      <c r="B42" s="32" t="s">
        <v>565</v>
      </c>
      <c r="C42" s="32" t="s">
        <v>334</v>
      </c>
      <c r="D42" s="14">
        <v>180297</v>
      </c>
      <c r="E42" s="15">
        <v>1719.67</v>
      </c>
      <c r="F42" s="16">
        <v>7.3000000000000001E-3</v>
      </c>
      <c r="G42" s="16"/>
    </row>
    <row r="43" spans="1:7" x14ac:dyDescent="0.35">
      <c r="A43" s="13" t="s">
        <v>809</v>
      </c>
      <c r="B43" s="32" t="s">
        <v>810</v>
      </c>
      <c r="C43" s="32" t="s">
        <v>349</v>
      </c>
      <c r="D43" s="14">
        <v>40787</v>
      </c>
      <c r="E43" s="15">
        <v>1696.98</v>
      </c>
      <c r="F43" s="16">
        <v>7.1999999999999998E-3</v>
      </c>
      <c r="G43" s="16"/>
    </row>
    <row r="44" spans="1:7" x14ac:dyDescent="0.35">
      <c r="A44" s="13" t="s">
        <v>823</v>
      </c>
      <c r="B44" s="32" t="s">
        <v>824</v>
      </c>
      <c r="C44" s="32" t="s">
        <v>321</v>
      </c>
      <c r="D44" s="14">
        <v>174355</v>
      </c>
      <c r="E44" s="15">
        <v>1694.21</v>
      </c>
      <c r="F44" s="16">
        <v>7.1999999999999998E-3</v>
      </c>
      <c r="G44" s="16"/>
    </row>
    <row r="45" spans="1:7" x14ac:dyDescent="0.35">
      <c r="A45" s="13" t="s">
        <v>363</v>
      </c>
      <c r="B45" s="32" t="s">
        <v>364</v>
      </c>
      <c r="C45" s="32" t="s">
        <v>365</v>
      </c>
      <c r="D45" s="14">
        <v>22536</v>
      </c>
      <c r="E45" s="15">
        <v>1671.56</v>
      </c>
      <c r="F45" s="16">
        <v>7.1000000000000004E-3</v>
      </c>
      <c r="G45" s="16"/>
    </row>
    <row r="46" spans="1:7" x14ac:dyDescent="0.35">
      <c r="A46" s="13" t="s">
        <v>1398</v>
      </c>
      <c r="B46" s="32" t="s">
        <v>1399</v>
      </c>
      <c r="C46" s="32" t="s">
        <v>310</v>
      </c>
      <c r="D46" s="14">
        <v>46500</v>
      </c>
      <c r="E46" s="15">
        <v>1656.26</v>
      </c>
      <c r="F46" s="16">
        <v>7.0000000000000001E-3</v>
      </c>
      <c r="G46" s="16"/>
    </row>
    <row r="47" spans="1:7" x14ac:dyDescent="0.35">
      <c r="A47" s="13" t="s">
        <v>805</v>
      </c>
      <c r="B47" s="32" t="s">
        <v>806</v>
      </c>
      <c r="C47" s="32" t="s">
        <v>321</v>
      </c>
      <c r="D47" s="14">
        <v>27091</v>
      </c>
      <c r="E47" s="15">
        <v>1652.23</v>
      </c>
      <c r="F47" s="16">
        <v>7.0000000000000001E-3</v>
      </c>
      <c r="G47" s="16"/>
    </row>
    <row r="48" spans="1:7" x14ac:dyDescent="0.35">
      <c r="A48" s="13" t="s">
        <v>322</v>
      </c>
      <c r="B48" s="32" t="s">
        <v>323</v>
      </c>
      <c r="C48" s="32" t="s">
        <v>324</v>
      </c>
      <c r="D48" s="14">
        <v>552993</v>
      </c>
      <c r="E48" s="15">
        <v>1621.1</v>
      </c>
      <c r="F48" s="16">
        <v>6.8999999999999999E-3</v>
      </c>
      <c r="G48" s="16"/>
    </row>
    <row r="49" spans="1:7" x14ac:dyDescent="0.35">
      <c r="A49" s="13" t="s">
        <v>454</v>
      </c>
      <c r="B49" s="32" t="s">
        <v>455</v>
      </c>
      <c r="C49" s="32" t="s">
        <v>349</v>
      </c>
      <c r="D49" s="14">
        <v>213964</v>
      </c>
      <c r="E49" s="15">
        <v>1583.65</v>
      </c>
      <c r="F49" s="16">
        <v>6.7000000000000002E-3</v>
      </c>
      <c r="G49" s="16"/>
    </row>
    <row r="50" spans="1:7" x14ac:dyDescent="0.35">
      <c r="A50" s="13" t="s">
        <v>799</v>
      </c>
      <c r="B50" s="32" t="s">
        <v>800</v>
      </c>
      <c r="C50" s="32" t="s">
        <v>343</v>
      </c>
      <c r="D50" s="14">
        <v>32495</v>
      </c>
      <c r="E50" s="15">
        <v>1547.66</v>
      </c>
      <c r="F50" s="16">
        <v>6.4999999999999997E-3</v>
      </c>
      <c r="G50" s="16"/>
    </row>
    <row r="51" spans="1:7" x14ac:dyDescent="0.35">
      <c r="A51" s="13" t="s">
        <v>505</v>
      </c>
      <c r="B51" s="32" t="s">
        <v>506</v>
      </c>
      <c r="C51" s="32" t="s">
        <v>349</v>
      </c>
      <c r="D51" s="14">
        <v>16748</v>
      </c>
      <c r="E51" s="15">
        <v>1473.59</v>
      </c>
      <c r="F51" s="16">
        <v>6.1999999999999998E-3</v>
      </c>
      <c r="G51" s="16"/>
    </row>
    <row r="52" spans="1:7" x14ac:dyDescent="0.35">
      <c r="A52" s="13" t="s">
        <v>1191</v>
      </c>
      <c r="B52" s="32" t="s">
        <v>1192</v>
      </c>
      <c r="C52" s="32" t="s">
        <v>398</v>
      </c>
      <c r="D52" s="14">
        <v>9766</v>
      </c>
      <c r="E52" s="15">
        <v>1407.5</v>
      </c>
      <c r="F52" s="16">
        <v>6.0000000000000001E-3</v>
      </c>
      <c r="G52" s="16"/>
    </row>
    <row r="53" spans="1:7" x14ac:dyDescent="0.35">
      <c r="A53" s="13" t="s">
        <v>444</v>
      </c>
      <c r="B53" s="32" t="s">
        <v>445</v>
      </c>
      <c r="C53" s="32" t="s">
        <v>356</v>
      </c>
      <c r="D53" s="14">
        <v>65616</v>
      </c>
      <c r="E53" s="15">
        <v>1401.66</v>
      </c>
      <c r="F53" s="16">
        <v>5.8999999999999999E-3</v>
      </c>
      <c r="G53" s="16"/>
    </row>
    <row r="54" spans="1:7" x14ac:dyDescent="0.35">
      <c r="A54" s="13" t="s">
        <v>1400</v>
      </c>
      <c r="B54" s="32" t="s">
        <v>1401</v>
      </c>
      <c r="C54" s="32" t="s">
        <v>368</v>
      </c>
      <c r="D54" s="14">
        <v>286309</v>
      </c>
      <c r="E54" s="15">
        <v>1401.48</v>
      </c>
      <c r="F54" s="16">
        <v>5.8999999999999999E-3</v>
      </c>
      <c r="G54" s="16"/>
    </row>
    <row r="55" spans="1:7" x14ac:dyDescent="0.35">
      <c r="A55" s="13" t="s">
        <v>383</v>
      </c>
      <c r="B55" s="32" t="s">
        <v>384</v>
      </c>
      <c r="C55" s="32" t="s">
        <v>321</v>
      </c>
      <c r="D55" s="14">
        <v>41452</v>
      </c>
      <c r="E55" s="15">
        <v>1392.81</v>
      </c>
      <c r="F55" s="16">
        <v>5.8999999999999999E-3</v>
      </c>
      <c r="G55" s="16"/>
    </row>
    <row r="56" spans="1:7" x14ac:dyDescent="0.35">
      <c r="A56" s="13" t="s">
        <v>945</v>
      </c>
      <c r="B56" s="32" t="s">
        <v>946</v>
      </c>
      <c r="C56" s="32" t="s">
        <v>371</v>
      </c>
      <c r="D56" s="14">
        <v>190494</v>
      </c>
      <c r="E56" s="15">
        <v>1371.27</v>
      </c>
      <c r="F56" s="16">
        <v>5.7999999999999996E-3</v>
      </c>
      <c r="G56" s="16"/>
    </row>
    <row r="57" spans="1:7" x14ac:dyDescent="0.35">
      <c r="A57" s="13" t="s">
        <v>801</v>
      </c>
      <c r="B57" s="32" t="s">
        <v>802</v>
      </c>
      <c r="C57" s="32" t="s">
        <v>321</v>
      </c>
      <c r="D57" s="14">
        <v>97103</v>
      </c>
      <c r="E57" s="15">
        <v>1348.28</v>
      </c>
      <c r="F57" s="16">
        <v>5.7000000000000002E-3</v>
      </c>
      <c r="G57" s="16"/>
    </row>
    <row r="58" spans="1:7" x14ac:dyDescent="0.35">
      <c r="A58" s="13" t="s">
        <v>369</v>
      </c>
      <c r="B58" s="32" t="s">
        <v>370</v>
      </c>
      <c r="C58" s="32" t="s">
        <v>371</v>
      </c>
      <c r="D58" s="14">
        <v>119357</v>
      </c>
      <c r="E58" s="15">
        <v>1346.53</v>
      </c>
      <c r="F58" s="16">
        <v>5.7000000000000002E-3</v>
      </c>
      <c r="G58" s="16"/>
    </row>
    <row r="59" spans="1:7" x14ac:dyDescent="0.35">
      <c r="A59" s="13" t="s">
        <v>1193</v>
      </c>
      <c r="B59" s="32" t="s">
        <v>1194</v>
      </c>
      <c r="C59" s="32" t="s">
        <v>304</v>
      </c>
      <c r="D59" s="14">
        <v>458145</v>
      </c>
      <c r="E59" s="15">
        <v>1339.85</v>
      </c>
      <c r="F59" s="16">
        <v>5.7000000000000002E-3</v>
      </c>
      <c r="G59" s="16"/>
    </row>
    <row r="60" spans="1:7" x14ac:dyDescent="0.35">
      <c r="A60" s="13" t="s">
        <v>405</v>
      </c>
      <c r="B60" s="32" t="s">
        <v>406</v>
      </c>
      <c r="C60" s="32" t="s">
        <v>407</v>
      </c>
      <c r="D60" s="14">
        <v>345912</v>
      </c>
      <c r="E60" s="15">
        <v>1328.82</v>
      </c>
      <c r="F60" s="16">
        <v>5.5999999999999999E-3</v>
      </c>
      <c r="G60" s="16"/>
    </row>
    <row r="61" spans="1:7" x14ac:dyDescent="0.35">
      <c r="A61" s="13" t="s">
        <v>1402</v>
      </c>
      <c r="B61" s="32" t="s">
        <v>1403</v>
      </c>
      <c r="C61" s="32" t="s">
        <v>1404</v>
      </c>
      <c r="D61" s="14">
        <v>376219</v>
      </c>
      <c r="E61" s="15">
        <v>1302.47</v>
      </c>
      <c r="F61" s="16">
        <v>5.4999999999999997E-3</v>
      </c>
      <c r="G61" s="16"/>
    </row>
    <row r="62" spans="1:7" x14ac:dyDescent="0.35">
      <c r="A62" s="13" t="s">
        <v>432</v>
      </c>
      <c r="B62" s="32" t="s">
        <v>433</v>
      </c>
      <c r="C62" s="32" t="s">
        <v>321</v>
      </c>
      <c r="D62" s="14">
        <v>83615</v>
      </c>
      <c r="E62" s="15">
        <v>1278.47</v>
      </c>
      <c r="F62" s="16">
        <v>5.4000000000000003E-3</v>
      </c>
      <c r="G62" s="16"/>
    </row>
    <row r="63" spans="1:7" x14ac:dyDescent="0.35">
      <c r="A63" s="13" t="s">
        <v>350</v>
      </c>
      <c r="B63" s="32" t="s">
        <v>351</v>
      </c>
      <c r="C63" s="32" t="s">
        <v>331</v>
      </c>
      <c r="D63" s="14">
        <v>53147</v>
      </c>
      <c r="E63" s="15">
        <v>1236.6500000000001</v>
      </c>
      <c r="F63" s="16">
        <v>5.1999999999999998E-3</v>
      </c>
      <c r="G63" s="16"/>
    </row>
    <row r="64" spans="1:7" x14ac:dyDescent="0.35">
      <c r="A64" s="13" t="s">
        <v>1183</v>
      </c>
      <c r="B64" s="32" t="s">
        <v>1184</v>
      </c>
      <c r="C64" s="32" t="s">
        <v>310</v>
      </c>
      <c r="D64" s="14">
        <v>432638</v>
      </c>
      <c r="E64" s="15">
        <v>1202.95</v>
      </c>
      <c r="F64" s="16">
        <v>5.1000000000000004E-3</v>
      </c>
      <c r="G64" s="16"/>
    </row>
    <row r="65" spans="1:7" x14ac:dyDescent="0.35">
      <c r="A65" s="13" t="s">
        <v>1405</v>
      </c>
      <c r="B65" s="32" t="s">
        <v>1406</v>
      </c>
      <c r="C65" s="32" t="s">
        <v>337</v>
      </c>
      <c r="D65" s="14">
        <v>319574</v>
      </c>
      <c r="E65" s="15">
        <v>1202.72</v>
      </c>
      <c r="F65" s="16">
        <v>5.1000000000000004E-3</v>
      </c>
      <c r="G65" s="16"/>
    </row>
    <row r="66" spans="1:7" x14ac:dyDescent="0.35">
      <c r="A66" s="13" t="s">
        <v>1235</v>
      </c>
      <c r="B66" s="32" t="s">
        <v>1236</v>
      </c>
      <c r="C66" s="32" t="s">
        <v>340</v>
      </c>
      <c r="D66" s="14">
        <v>388811</v>
      </c>
      <c r="E66" s="15">
        <v>1200.26</v>
      </c>
      <c r="F66" s="16">
        <v>5.1000000000000004E-3</v>
      </c>
      <c r="G66" s="16"/>
    </row>
    <row r="67" spans="1:7" x14ac:dyDescent="0.35">
      <c r="A67" s="13" t="s">
        <v>415</v>
      </c>
      <c r="B67" s="32" t="s">
        <v>416</v>
      </c>
      <c r="C67" s="32" t="s">
        <v>299</v>
      </c>
      <c r="D67" s="14">
        <v>222080</v>
      </c>
      <c r="E67" s="15">
        <v>1176.9100000000001</v>
      </c>
      <c r="F67" s="16">
        <v>5.0000000000000001E-3</v>
      </c>
      <c r="G67" s="16"/>
    </row>
    <row r="68" spans="1:7" x14ac:dyDescent="0.35">
      <c r="A68" s="13" t="s">
        <v>1407</v>
      </c>
      <c r="B68" s="32" t="s">
        <v>1408</v>
      </c>
      <c r="C68" s="32" t="s">
        <v>1404</v>
      </c>
      <c r="D68" s="14">
        <v>91253</v>
      </c>
      <c r="E68" s="15">
        <v>1172.05</v>
      </c>
      <c r="F68" s="16">
        <v>5.0000000000000001E-3</v>
      </c>
      <c r="G68" s="16"/>
    </row>
    <row r="69" spans="1:7" x14ac:dyDescent="0.35">
      <c r="A69" s="13" t="s">
        <v>568</v>
      </c>
      <c r="B69" s="32" t="s">
        <v>569</v>
      </c>
      <c r="C69" s="32" t="s">
        <v>365</v>
      </c>
      <c r="D69" s="14">
        <v>51910</v>
      </c>
      <c r="E69" s="15">
        <v>1156.45</v>
      </c>
      <c r="F69" s="16">
        <v>4.8999999999999998E-3</v>
      </c>
      <c r="G69" s="16"/>
    </row>
    <row r="70" spans="1:7" x14ac:dyDescent="0.35">
      <c r="A70" s="13" t="s">
        <v>347</v>
      </c>
      <c r="B70" s="32" t="s">
        <v>348</v>
      </c>
      <c r="C70" s="32" t="s">
        <v>349</v>
      </c>
      <c r="D70" s="14">
        <v>37652</v>
      </c>
      <c r="E70" s="15">
        <v>1132.23</v>
      </c>
      <c r="F70" s="16">
        <v>4.7999999999999996E-3</v>
      </c>
      <c r="G70" s="16"/>
    </row>
    <row r="71" spans="1:7" x14ac:dyDescent="0.35">
      <c r="A71" s="13" t="s">
        <v>308</v>
      </c>
      <c r="B71" s="32" t="s">
        <v>309</v>
      </c>
      <c r="C71" s="32" t="s">
        <v>310</v>
      </c>
      <c r="D71" s="14">
        <v>15773</v>
      </c>
      <c r="E71" s="15">
        <v>1123.57</v>
      </c>
      <c r="F71" s="16">
        <v>4.7999999999999996E-3</v>
      </c>
      <c r="G71" s="16"/>
    </row>
    <row r="72" spans="1:7" x14ac:dyDescent="0.35">
      <c r="A72" s="13" t="s">
        <v>1409</v>
      </c>
      <c r="B72" s="32" t="s">
        <v>1410</v>
      </c>
      <c r="C72" s="32" t="s">
        <v>378</v>
      </c>
      <c r="D72" s="14">
        <v>525381</v>
      </c>
      <c r="E72" s="15">
        <v>1112.23</v>
      </c>
      <c r="F72" s="16">
        <v>4.7000000000000002E-3</v>
      </c>
      <c r="G72" s="16"/>
    </row>
    <row r="73" spans="1:7" x14ac:dyDescent="0.35">
      <c r="A73" s="13" t="s">
        <v>376</v>
      </c>
      <c r="B73" s="32" t="s">
        <v>377</v>
      </c>
      <c r="C73" s="32" t="s">
        <v>378</v>
      </c>
      <c r="D73" s="14">
        <v>174569</v>
      </c>
      <c r="E73" s="15">
        <v>1051.69</v>
      </c>
      <c r="F73" s="16">
        <v>4.4000000000000003E-3</v>
      </c>
      <c r="G73" s="16"/>
    </row>
    <row r="74" spans="1:7" x14ac:dyDescent="0.35">
      <c r="A74" s="13" t="s">
        <v>864</v>
      </c>
      <c r="B74" s="32" t="s">
        <v>865</v>
      </c>
      <c r="C74" s="32" t="s">
        <v>414</v>
      </c>
      <c r="D74" s="14">
        <v>214339</v>
      </c>
      <c r="E74" s="15">
        <v>966.88</v>
      </c>
      <c r="F74" s="16">
        <v>4.1000000000000003E-3</v>
      </c>
      <c r="G74" s="16"/>
    </row>
    <row r="75" spans="1:7" x14ac:dyDescent="0.35">
      <c r="A75" s="13" t="s">
        <v>1411</v>
      </c>
      <c r="B75" s="32" t="s">
        <v>1412</v>
      </c>
      <c r="C75" s="32" t="s">
        <v>393</v>
      </c>
      <c r="D75" s="14">
        <v>90019</v>
      </c>
      <c r="E75" s="15">
        <v>965.5</v>
      </c>
      <c r="F75" s="16">
        <v>4.1000000000000003E-3</v>
      </c>
      <c r="G75" s="16"/>
    </row>
    <row r="76" spans="1:7" x14ac:dyDescent="0.35">
      <c r="A76" s="13" t="s">
        <v>1413</v>
      </c>
      <c r="B76" s="32" t="s">
        <v>1414</v>
      </c>
      <c r="C76" s="32" t="s">
        <v>523</v>
      </c>
      <c r="D76" s="14">
        <v>128584</v>
      </c>
      <c r="E76" s="15">
        <v>954.29</v>
      </c>
      <c r="F76" s="16">
        <v>4.0000000000000001E-3</v>
      </c>
      <c r="G76" s="16"/>
    </row>
    <row r="77" spans="1:7" x14ac:dyDescent="0.35">
      <c r="A77" s="13" t="s">
        <v>381</v>
      </c>
      <c r="B77" s="32" t="s">
        <v>382</v>
      </c>
      <c r="C77" s="32" t="s">
        <v>365</v>
      </c>
      <c r="D77" s="14">
        <v>70000</v>
      </c>
      <c r="E77" s="15">
        <v>945.42</v>
      </c>
      <c r="F77" s="16">
        <v>4.0000000000000001E-3</v>
      </c>
      <c r="G77" s="16"/>
    </row>
    <row r="78" spans="1:7" x14ac:dyDescent="0.35">
      <c r="A78" s="13" t="s">
        <v>524</v>
      </c>
      <c r="B78" s="32" t="s">
        <v>525</v>
      </c>
      <c r="C78" s="32" t="s">
        <v>526</v>
      </c>
      <c r="D78" s="14">
        <v>52187</v>
      </c>
      <c r="E78" s="15">
        <v>905</v>
      </c>
      <c r="F78" s="16">
        <v>3.8E-3</v>
      </c>
      <c r="G78" s="16"/>
    </row>
    <row r="79" spans="1:7" x14ac:dyDescent="0.35">
      <c r="A79" s="13" t="s">
        <v>1415</v>
      </c>
      <c r="B79" s="32" t="s">
        <v>1416</v>
      </c>
      <c r="C79" s="32" t="s">
        <v>368</v>
      </c>
      <c r="D79" s="14">
        <v>15676</v>
      </c>
      <c r="E79" s="15">
        <v>844.17</v>
      </c>
      <c r="F79" s="16">
        <v>3.5999999999999999E-3</v>
      </c>
      <c r="G79" s="16"/>
    </row>
    <row r="80" spans="1:7" x14ac:dyDescent="0.35">
      <c r="A80" s="13" t="s">
        <v>852</v>
      </c>
      <c r="B80" s="32" t="s">
        <v>853</v>
      </c>
      <c r="C80" s="32" t="s">
        <v>310</v>
      </c>
      <c r="D80" s="14">
        <v>154356</v>
      </c>
      <c r="E80" s="15">
        <v>834.91</v>
      </c>
      <c r="F80" s="16">
        <v>3.5000000000000001E-3</v>
      </c>
      <c r="G80" s="16"/>
    </row>
    <row r="81" spans="1:7" x14ac:dyDescent="0.35">
      <c r="A81" s="13" t="s">
        <v>1222</v>
      </c>
      <c r="B81" s="32" t="s">
        <v>1223</v>
      </c>
      <c r="C81" s="32" t="s">
        <v>356</v>
      </c>
      <c r="D81" s="14">
        <v>55467</v>
      </c>
      <c r="E81" s="15">
        <v>775.9</v>
      </c>
      <c r="F81" s="16">
        <v>3.3E-3</v>
      </c>
      <c r="G81" s="16"/>
    </row>
    <row r="82" spans="1:7" x14ac:dyDescent="0.35">
      <c r="A82" s="13" t="s">
        <v>1417</v>
      </c>
      <c r="B82" s="32" t="s">
        <v>1418</v>
      </c>
      <c r="C82" s="32" t="s">
        <v>596</v>
      </c>
      <c r="D82" s="14">
        <v>200079</v>
      </c>
      <c r="E82" s="15">
        <v>757.4</v>
      </c>
      <c r="F82" s="16">
        <v>3.2000000000000002E-3</v>
      </c>
      <c r="G82" s="16"/>
    </row>
    <row r="83" spans="1:7" x14ac:dyDescent="0.35">
      <c r="A83" s="13" t="s">
        <v>854</v>
      </c>
      <c r="B83" s="32" t="s">
        <v>855</v>
      </c>
      <c r="C83" s="32" t="s">
        <v>596</v>
      </c>
      <c r="D83" s="14">
        <v>103165</v>
      </c>
      <c r="E83" s="15">
        <v>747.79</v>
      </c>
      <c r="F83" s="16">
        <v>3.2000000000000002E-3</v>
      </c>
      <c r="G83" s="16"/>
    </row>
    <row r="84" spans="1:7" x14ac:dyDescent="0.35">
      <c r="A84" s="13" t="s">
        <v>426</v>
      </c>
      <c r="B84" s="32" t="s">
        <v>427</v>
      </c>
      <c r="C84" s="32" t="s">
        <v>356</v>
      </c>
      <c r="D84" s="14">
        <v>57497</v>
      </c>
      <c r="E84" s="15">
        <v>606.91</v>
      </c>
      <c r="F84" s="16">
        <v>2.5999999999999999E-3</v>
      </c>
      <c r="G84" s="16"/>
    </row>
    <row r="85" spans="1:7" x14ac:dyDescent="0.35">
      <c r="A85" s="13" t="s">
        <v>1239</v>
      </c>
      <c r="B85" s="32" t="s">
        <v>1240</v>
      </c>
      <c r="C85" s="32" t="s">
        <v>1241</v>
      </c>
      <c r="D85" s="14">
        <v>353100</v>
      </c>
      <c r="E85" s="15">
        <v>487.45</v>
      </c>
      <c r="F85" s="16">
        <v>2.0999999999999999E-3</v>
      </c>
      <c r="G85" s="16"/>
    </row>
    <row r="86" spans="1:7" x14ac:dyDescent="0.35">
      <c r="A86" s="13" t="s">
        <v>335</v>
      </c>
      <c r="B86" s="32" t="s">
        <v>336</v>
      </c>
      <c r="C86" s="32" t="s">
        <v>337</v>
      </c>
      <c r="D86" s="14">
        <v>3471</v>
      </c>
      <c r="E86" s="15">
        <v>396.61</v>
      </c>
      <c r="F86" s="16">
        <v>1.6999999999999999E-3</v>
      </c>
      <c r="G86" s="16"/>
    </row>
    <row r="87" spans="1:7" x14ac:dyDescent="0.35">
      <c r="A87" s="13" t="s">
        <v>1179</v>
      </c>
      <c r="B87" s="32" t="s">
        <v>1180</v>
      </c>
      <c r="C87" s="32" t="s">
        <v>393</v>
      </c>
      <c r="D87" s="14">
        <v>31966</v>
      </c>
      <c r="E87" s="15">
        <v>244.94</v>
      </c>
      <c r="F87" s="16">
        <v>1E-3</v>
      </c>
      <c r="G87" s="16"/>
    </row>
    <row r="88" spans="1:7" x14ac:dyDescent="0.35">
      <c r="A88" s="13" t="s">
        <v>1419</v>
      </c>
      <c r="B88" s="32" t="s">
        <v>1420</v>
      </c>
      <c r="C88" s="32" t="s">
        <v>1404</v>
      </c>
      <c r="D88" s="14">
        <v>56130</v>
      </c>
      <c r="E88" s="15">
        <v>233.3</v>
      </c>
      <c r="F88" s="16">
        <v>1E-3</v>
      </c>
      <c r="G88" s="16"/>
    </row>
    <row r="89" spans="1:7" x14ac:dyDescent="0.35">
      <c r="A89" s="13" t="s">
        <v>1248</v>
      </c>
      <c r="B89" s="32" t="s">
        <v>1249</v>
      </c>
      <c r="C89" s="32" t="s">
        <v>337</v>
      </c>
      <c r="D89" s="14">
        <v>22308</v>
      </c>
      <c r="E89" s="15">
        <v>48.56</v>
      </c>
      <c r="F89" s="16">
        <v>2.0000000000000001E-4</v>
      </c>
      <c r="G89" s="16"/>
    </row>
    <row r="90" spans="1:7" x14ac:dyDescent="0.35">
      <c r="A90" s="13" t="s">
        <v>1421</v>
      </c>
      <c r="B90" s="32" t="s">
        <v>1422</v>
      </c>
      <c r="C90" s="32" t="s">
        <v>421</v>
      </c>
      <c r="D90" s="14">
        <v>10400</v>
      </c>
      <c r="E90" s="15">
        <v>28.57</v>
      </c>
      <c r="F90" s="16">
        <v>1E-4</v>
      </c>
      <c r="G90" s="16"/>
    </row>
    <row r="91" spans="1:7" x14ac:dyDescent="0.35">
      <c r="A91" s="17" t="s">
        <v>193</v>
      </c>
      <c r="B91" s="33"/>
      <c r="C91" s="33"/>
      <c r="D91" s="18"/>
      <c r="E91" s="37">
        <v>176314.92</v>
      </c>
      <c r="F91" s="38">
        <v>0.74650000000000005</v>
      </c>
      <c r="G91" s="21"/>
    </row>
    <row r="92" spans="1:7" x14ac:dyDescent="0.35">
      <c r="A92" s="17" t="s">
        <v>514</v>
      </c>
      <c r="B92" s="32"/>
      <c r="C92" s="32"/>
      <c r="D92" s="14"/>
      <c r="E92" s="15"/>
      <c r="F92" s="16"/>
      <c r="G92" s="16"/>
    </row>
    <row r="93" spans="1:7" x14ac:dyDescent="0.35">
      <c r="A93" s="17" t="s">
        <v>193</v>
      </c>
      <c r="B93" s="32"/>
      <c r="C93" s="32"/>
      <c r="D93" s="14"/>
      <c r="E93" s="39" t="s">
        <v>131</v>
      </c>
      <c r="F93" s="40" t="s">
        <v>131</v>
      </c>
      <c r="G93" s="16"/>
    </row>
    <row r="94" spans="1:7" x14ac:dyDescent="0.35">
      <c r="A94" s="24" t="s">
        <v>196</v>
      </c>
      <c r="B94" s="34"/>
      <c r="C94" s="34"/>
      <c r="D94" s="25"/>
      <c r="E94" s="29">
        <v>176314.92</v>
      </c>
      <c r="F94" s="30">
        <v>0.74650000000000005</v>
      </c>
      <c r="G94" s="21"/>
    </row>
    <row r="95" spans="1:7" x14ac:dyDescent="0.35">
      <c r="A95" s="13"/>
      <c r="B95" s="32"/>
      <c r="C95" s="32"/>
      <c r="D95" s="14"/>
      <c r="E95" s="15"/>
      <c r="F95" s="16"/>
      <c r="G95" s="16"/>
    </row>
    <row r="96" spans="1:7" x14ac:dyDescent="0.35">
      <c r="A96" s="17" t="s">
        <v>925</v>
      </c>
      <c r="B96" s="32"/>
      <c r="C96" s="32"/>
      <c r="D96" s="14"/>
      <c r="E96" s="15"/>
      <c r="F96" s="16"/>
      <c r="G96" s="16"/>
    </row>
    <row r="97" spans="1:7" x14ac:dyDescent="0.35">
      <c r="A97" s="17" t="s">
        <v>926</v>
      </c>
      <c r="B97" s="32"/>
      <c r="C97" s="32"/>
      <c r="D97" s="14"/>
      <c r="E97" s="15"/>
      <c r="F97" s="16"/>
      <c r="G97" s="16"/>
    </row>
    <row r="98" spans="1:7" x14ac:dyDescent="0.35">
      <c r="A98" s="13" t="s">
        <v>1423</v>
      </c>
      <c r="B98" s="32"/>
      <c r="C98" s="32" t="s">
        <v>393</v>
      </c>
      <c r="D98" s="14">
        <v>199950</v>
      </c>
      <c r="E98" s="15">
        <v>1515.42</v>
      </c>
      <c r="F98" s="16">
        <v>6.4120000000000002E-3</v>
      </c>
      <c r="G98" s="16"/>
    </row>
    <row r="99" spans="1:7" x14ac:dyDescent="0.35">
      <c r="A99" s="13" t="s">
        <v>1424</v>
      </c>
      <c r="B99" s="32"/>
      <c r="C99" s="32" t="s">
        <v>1404</v>
      </c>
      <c r="D99" s="14">
        <v>275000</v>
      </c>
      <c r="E99" s="15">
        <v>1131.21</v>
      </c>
      <c r="F99" s="16">
        <v>4.7860000000000003E-3</v>
      </c>
      <c r="G99" s="16"/>
    </row>
    <row r="100" spans="1:7" x14ac:dyDescent="0.35">
      <c r="A100" s="17" t="s">
        <v>193</v>
      </c>
      <c r="B100" s="33"/>
      <c r="C100" s="33"/>
      <c r="D100" s="18"/>
      <c r="E100" s="37">
        <v>2646.63</v>
      </c>
      <c r="F100" s="38">
        <v>1.1198E-2</v>
      </c>
      <c r="G100" s="21"/>
    </row>
    <row r="101" spans="1:7" x14ac:dyDescent="0.35">
      <c r="A101" s="13"/>
      <c r="B101" s="32"/>
      <c r="C101" s="32"/>
      <c r="D101" s="14"/>
      <c r="E101" s="15"/>
      <c r="F101" s="16"/>
      <c r="G101" s="16"/>
    </row>
    <row r="102" spans="1:7" x14ac:dyDescent="0.35">
      <c r="A102" s="13"/>
      <c r="B102" s="32"/>
      <c r="C102" s="32"/>
      <c r="D102" s="14"/>
      <c r="E102" s="15"/>
      <c r="F102" s="16"/>
      <c r="G102" s="16"/>
    </row>
    <row r="103" spans="1:7" x14ac:dyDescent="0.35">
      <c r="A103" s="13"/>
      <c r="B103" s="32"/>
      <c r="C103" s="32"/>
      <c r="D103" s="14"/>
      <c r="E103" s="15"/>
      <c r="F103" s="16"/>
      <c r="G103" s="16"/>
    </row>
    <row r="104" spans="1:7" x14ac:dyDescent="0.35">
      <c r="A104" s="24" t="s">
        <v>196</v>
      </c>
      <c r="B104" s="34"/>
      <c r="C104" s="34"/>
      <c r="D104" s="25"/>
      <c r="E104" s="19">
        <v>2646.63</v>
      </c>
      <c r="F104" s="20">
        <v>1.1198E-2</v>
      </c>
      <c r="G104" s="21"/>
    </row>
    <row r="105" spans="1:7" x14ac:dyDescent="0.35">
      <c r="A105" s="13"/>
      <c r="B105" s="32"/>
      <c r="C105" s="32"/>
      <c r="D105" s="14"/>
      <c r="E105" s="15"/>
      <c r="F105" s="16"/>
      <c r="G105" s="16"/>
    </row>
    <row r="106" spans="1:7" x14ac:dyDescent="0.35">
      <c r="A106" s="17" t="s">
        <v>132</v>
      </c>
      <c r="B106" s="32"/>
      <c r="C106" s="32"/>
      <c r="D106" s="14"/>
      <c r="E106" s="15"/>
      <c r="F106" s="16"/>
      <c r="G106" s="16"/>
    </row>
    <row r="107" spans="1:7" x14ac:dyDescent="0.35">
      <c r="A107" s="17" t="s">
        <v>133</v>
      </c>
      <c r="B107" s="32"/>
      <c r="C107" s="32"/>
      <c r="D107" s="14"/>
      <c r="E107" s="15"/>
      <c r="F107" s="16"/>
      <c r="G107" s="16"/>
    </row>
    <row r="108" spans="1:7" x14ac:dyDescent="0.35">
      <c r="A108" s="13" t="s">
        <v>247</v>
      </c>
      <c r="B108" s="32" t="s">
        <v>248</v>
      </c>
      <c r="C108" s="32" t="s">
        <v>139</v>
      </c>
      <c r="D108" s="14">
        <v>7500000</v>
      </c>
      <c r="E108" s="15">
        <v>7450.28</v>
      </c>
      <c r="F108" s="16">
        <v>3.15E-2</v>
      </c>
      <c r="G108" s="16">
        <v>7.9075000000000006E-2</v>
      </c>
    </row>
    <row r="109" spans="1:7" x14ac:dyDescent="0.35">
      <c r="A109" s="13" t="s">
        <v>1425</v>
      </c>
      <c r="B109" s="32" t="s">
        <v>1426</v>
      </c>
      <c r="C109" s="32" t="s">
        <v>148</v>
      </c>
      <c r="D109" s="14">
        <v>2500000</v>
      </c>
      <c r="E109" s="15">
        <v>2512.2800000000002</v>
      </c>
      <c r="F109" s="16">
        <v>1.06E-2</v>
      </c>
      <c r="G109" s="16">
        <v>7.9350000000000004E-2</v>
      </c>
    </row>
    <row r="110" spans="1:7" x14ac:dyDescent="0.35">
      <c r="A110" s="13" t="s">
        <v>1427</v>
      </c>
      <c r="B110" s="32" t="s">
        <v>1428</v>
      </c>
      <c r="C110" s="32" t="s">
        <v>148</v>
      </c>
      <c r="D110" s="14">
        <v>2500000</v>
      </c>
      <c r="E110" s="15">
        <v>2495.58</v>
      </c>
      <c r="F110" s="16">
        <v>1.06E-2</v>
      </c>
      <c r="G110" s="16">
        <v>7.7299999999999994E-2</v>
      </c>
    </row>
    <row r="111" spans="1:7" x14ac:dyDescent="0.35">
      <c r="A111" s="13" t="s">
        <v>713</v>
      </c>
      <c r="B111" s="32" t="s">
        <v>714</v>
      </c>
      <c r="C111" s="32" t="s">
        <v>139</v>
      </c>
      <c r="D111" s="14">
        <v>2000000</v>
      </c>
      <c r="E111" s="15">
        <v>1995.73</v>
      </c>
      <c r="F111" s="16">
        <v>8.3999999999999995E-3</v>
      </c>
      <c r="G111" s="16">
        <v>7.6649999999999996E-2</v>
      </c>
    </row>
    <row r="112" spans="1:7" x14ac:dyDescent="0.35">
      <c r="A112" s="17" t="s">
        <v>193</v>
      </c>
      <c r="B112" s="33"/>
      <c r="C112" s="33"/>
      <c r="D112" s="18"/>
      <c r="E112" s="37">
        <v>14453.87</v>
      </c>
      <c r="F112" s="38">
        <v>6.1100000000000002E-2</v>
      </c>
      <c r="G112" s="21"/>
    </row>
    <row r="113" spans="1:7" x14ac:dyDescent="0.35">
      <c r="A113" s="13"/>
      <c r="B113" s="32"/>
      <c r="C113" s="32"/>
      <c r="D113" s="14"/>
      <c r="E113" s="15"/>
      <c r="F113" s="16"/>
      <c r="G113" s="16"/>
    </row>
    <row r="114" spans="1:7" x14ac:dyDescent="0.35">
      <c r="A114" s="17" t="s">
        <v>278</v>
      </c>
      <c r="B114" s="32"/>
      <c r="C114" s="32"/>
      <c r="D114" s="14"/>
      <c r="E114" s="15"/>
      <c r="F114" s="16"/>
      <c r="G114" s="16"/>
    </row>
    <row r="115" spans="1:7" x14ac:dyDescent="0.35">
      <c r="A115" s="13" t="s">
        <v>1167</v>
      </c>
      <c r="B115" s="32" t="s">
        <v>1168</v>
      </c>
      <c r="C115" s="32" t="s">
        <v>281</v>
      </c>
      <c r="D115" s="14">
        <v>7500000</v>
      </c>
      <c r="E115" s="15">
        <v>7390.26</v>
      </c>
      <c r="F115" s="16">
        <v>3.1300000000000001E-2</v>
      </c>
      <c r="G115" s="16">
        <v>6.9197999999999996E-2</v>
      </c>
    </row>
    <row r="116" spans="1:7" x14ac:dyDescent="0.35">
      <c r="A116" s="13" t="s">
        <v>671</v>
      </c>
      <c r="B116" s="32" t="s">
        <v>672</v>
      </c>
      <c r="C116" s="32" t="s">
        <v>281</v>
      </c>
      <c r="D116" s="14">
        <v>3500000</v>
      </c>
      <c r="E116" s="15">
        <v>3547.25</v>
      </c>
      <c r="F116" s="16">
        <v>1.4999999999999999E-2</v>
      </c>
      <c r="G116" s="16">
        <v>6.8422999999999998E-2</v>
      </c>
    </row>
    <row r="117" spans="1:7" x14ac:dyDescent="0.35">
      <c r="A117" s="17" t="s">
        <v>193</v>
      </c>
      <c r="B117" s="33"/>
      <c r="C117" s="33"/>
      <c r="D117" s="18"/>
      <c r="E117" s="37">
        <v>10937.51</v>
      </c>
      <c r="F117" s="38">
        <v>4.6300000000000001E-2</v>
      </c>
      <c r="G117" s="21"/>
    </row>
    <row r="118" spans="1:7" x14ac:dyDescent="0.35">
      <c r="A118" s="13"/>
      <c r="B118" s="32"/>
      <c r="C118" s="32"/>
      <c r="D118" s="14"/>
      <c r="E118" s="15"/>
      <c r="F118" s="16"/>
      <c r="G118" s="16"/>
    </row>
    <row r="119" spans="1:7" x14ac:dyDescent="0.35">
      <c r="A119" s="17" t="s">
        <v>194</v>
      </c>
      <c r="B119" s="32"/>
      <c r="C119" s="32"/>
      <c r="D119" s="14"/>
      <c r="E119" s="15"/>
      <c r="F119" s="16"/>
      <c r="G119" s="16"/>
    </row>
    <row r="120" spans="1:7" x14ac:dyDescent="0.35">
      <c r="A120" s="17" t="s">
        <v>193</v>
      </c>
      <c r="B120" s="32"/>
      <c r="C120" s="32"/>
      <c r="D120" s="14"/>
      <c r="E120" s="39" t="s">
        <v>131</v>
      </c>
      <c r="F120" s="40" t="s">
        <v>131</v>
      </c>
      <c r="G120" s="16"/>
    </row>
    <row r="121" spans="1:7" x14ac:dyDescent="0.35">
      <c r="A121" s="13"/>
      <c r="B121" s="32"/>
      <c r="C121" s="32"/>
      <c r="D121" s="14"/>
      <c r="E121" s="15"/>
      <c r="F121" s="16"/>
      <c r="G121" s="16"/>
    </row>
    <row r="122" spans="1:7" x14ac:dyDescent="0.35">
      <c r="A122" s="17" t="s">
        <v>195</v>
      </c>
      <c r="B122" s="32"/>
      <c r="C122" s="32"/>
      <c r="D122" s="14"/>
      <c r="E122" s="15"/>
      <c r="F122" s="16"/>
      <c r="G122" s="16"/>
    </row>
    <row r="123" spans="1:7" x14ac:dyDescent="0.35">
      <c r="A123" s="17" t="s">
        <v>193</v>
      </c>
      <c r="B123" s="32"/>
      <c r="C123" s="32"/>
      <c r="D123" s="14"/>
      <c r="E123" s="39" t="s">
        <v>131</v>
      </c>
      <c r="F123" s="40" t="s">
        <v>131</v>
      </c>
      <c r="G123" s="16"/>
    </row>
    <row r="124" spans="1:7" x14ac:dyDescent="0.35">
      <c r="A124" s="13"/>
      <c r="B124" s="32"/>
      <c r="C124" s="32"/>
      <c r="D124" s="14"/>
      <c r="E124" s="15"/>
      <c r="F124" s="16"/>
      <c r="G124" s="16"/>
    </row>
    <row r="125" spans="1:7" x14ac:dyDescent="0.35">
      <c r="A125" s="24" t="s">
        <v>196</v>
      </c>
      <c r="B125" s="34"/>
      <c r="C125" s="34"/>
      <c r="D125" s="25"/>
      <c r="E125" s="19">
        <v>25391.38</v>
      </c>
      <c r="F125" s="20">
        <v>0.1074</v>
      </c>
      <c r="G125" s="21"/>
    </row>
    <row r="126" spans="1:7" x14ac:dyDescent="0.35">
      <c r="A126" s="13"/>
      <c r="B126" s="32"/>
      <c r="C126" s="32"/>
      <c r="D126" s="14"/>
      <c r="E126" s="15"/>
      <c r="F126" s="16"/>
      <c r="G126" s="16"/>
    </row>
    <row r="127" spans="1:7" x14ac:dyDescent="0.35">
      <c r="A127" s="17" t="s">
        <v>197</v>
      </c>
      <c r="B127" s="32"/>
      <c r="C127" s="32"/>
      <c r="D127" s="14"/>
      <c r="E127" s="15"/>
      <c r="F127" s="16"/>
      <c r="G127" s="16"/>
    </row>
    <row r="128" spans="1:7" x14ac:dyDescent="0.35">
      <c r="A128" s="17" t="s">
        <v>198</v>
      </c>
      <c r="B128" s="32"/>
      <c r="C128" s="32"/>
      <c r="D128" s="14"/>
      <c r="E128" s="15"/>
      <c r="F128" s="16"/>
      <c r="G128" s="16"/>
    </row>
    <row r="129" spans="1:7" x14ac:dyDescent="0.35">
      <c r="A129" s="13" t="s">
        <v>1429</v>
      </c>
      <c r="B129" s="32" t="s">
        <v>1430</v>
      </c>
      <c r="C129" s="32" t="s">
        <v>201</v>
      </c>
      <c r="D129" s="14">
        <v>15000000</v>
      </c>
      <c r="E129" s="15">
        <v>14769.6</v>
      </c>
      <c r="F129" s="16">
        <v>6.25E-2</v>
      </c>
      <c r="G129" s="16">
        <v>7.2997999999999993E-2</v>
      </c>
    </row>
    <row r="130" spans="1:7" x14ac:dyDescent="0.35">
      <c r="A130" s="17" t="s">
        <v>193</v>
      </c>
      <c r="B130" s="33"/>
      <c r="C130" s="33"/>
      <c r="D130" s="18"/>
      <c r="E130" s="37">
        <v>14769.6</v>
      </c>
      <c r="F130" s="38">
        <v>6.25E-2</v>
      </c>
      <c r="G130" s="21"/>
    </row>
    <row r="131" spans="1:7" x14ac:dyDescent="0.35">
      <c r="A131" s="13"/>
      <c r="B131" s="32"/>
      <c r="C131" s="32"/>
      <c r="D131" s="14"/>
      <c r="E131" s="15"/>
      <c r="F131" s="16"/>
      <c r="G131" s="16"/>
    </row>
    <row r="132" spans="1:7" x14ac:dyDescent="0.35">
      <c r="A132" s="24" t="s">
        <v>196</v>
      </c>
      <c r="B132" s="34"/>
      <c r="C132" s="34"/>
      <c r="D132" s="25"/>
      <c r="E132" s="19">
        <v>14769.6</v>
      </c>
      <c r="F132" s="20">
        <v>6.25E-2</v>
      </c>
      <c r="G132" s="21"/>
    </row>
    <row r="133" spans="1:7" x14ac:dyDescent="0.35">
      <c r="A133" s="13"/>
      <c r="B133" s="32"/>
      <c r="C133" s="32"/>
      <c r="D133" s="14"/>
      <c r="E133" s="15"/>
      <c r="F133" s="16"/>
      <c r="G133" s="16"/>
    </row>
    <row r="134" spans="1:7" x14ac:dyDescent="0.35">
      <c r="A134" s="13"/>
      <c r="B134" s="32"/>
      <c r="C134" s="32"/>
      <c r="D134" s="14"/>
      <c r="E134" s="15"/>
      <c r="F134" s="16"/>
      <c r="G134" s="16"/>
    </row>
    <row r="135" spans="1:7" x14ac:dyDescent="0.35">
      <c r="A135" s="17" t="s">
        <v>1172</v>
      </c>
      <c r="B135" s="32"/>
      <c r="C135" s="32"/>
      <c r="D135" s="14"/>
      <c r="E135" s="15"/>
      <c r="F135" s="16"/>
      <c r="G135" s="16"/>
    </row>
    <row r="136" spans="1:7" x14ac:dyDescent="0.35">
      <c r="A136" s="13" t="s">
        <v>1431</v>
      </c>
      <c r="B136" s="32" t="s">
        <v>1432</v>
      </c>
      <c r="C136" s="32"/>
      <c r="D136" s="14">
        <v>14999250.037</v>
      </c>
      <c r="E136" s="15">
        <v>1509.67</v>
      </c>
      <c r="F136" s="16">
        <v>6.4000000000000003E-3</v>
      </c>
      <c r="G136" s="16"/>
    </row>
    <row r="137" spans="1:7" x14ac:dyDescent="0.35">
      <c r="A137" s="13" t="s">
        <v>1433</v>
      </c>
      <c r="B137" s="32" t="s">
        <v>1434</v>
      </c>
      <c r="C137" s="32"/>
      <c r="D137" s="14">
        <v>1634279.088</v>
      </c>
      <c r="E137" s="15">
        <v>224.77</v>
      </c>
      <c r="F137" s="16">
        <v>1E-3</v>
      </c>
      <c r="G137" s="16"/>
    </row>
    <row r="138" spans="1:7" x14ac:dyDescent="0.35">
      <c r="A138" s="13" t="s">
        <v>1435</v>
      </c>
      <c r="B138" s="32" t="s">
        <v>1436</v>
      </c>
      <c r="C138" s="32"/>
      <c r="D138" s="14">
        <v>3.5000000000000001E-3</v>
      </c>
      <c r="E138" s="15">
        <v>0</v>
      </c>
      <c r="F138" s="16">
        <v>0</v>
      </c>
      <c r="G138" s="16"/>
    </row>
    <row r="139" spans="1:7" x14ac:dyDescent="0.35">
      <c r="A139" s="13"/>
      <c r="B139" s="32"/>
      <c r="C139" s="32"/>
      <c r="D139" s="14"/>
      <c r="E139" s="15"/>
      <c r="F139" s="16"/>
      <c r="G139" s="16"/>
    </row>
    <row r="140" spans="1:7" x14ac:dyDescent="0.35">
      <c r="A140" s="24" t="s">
        <v>196</v>
      </c>
      <c r="B140" s="34"/>
      <c r="C140" s="34"/>
      <c r="D140" s="25"/>
      <c r="E140" s="19">
        <v>1734.44</v>
      </c>
      <c r="F140" s="20">
        <v>7.4000000000000003E-3</v>
      </c>
      <c r="G140" s="21"/>
    </row>
    <row r="141" spans="1:7" x14ac:dyDescent="0.35">
      <c r="A141" s="13"/>
      <c r="B141" s="32"/>
      <c r="C141" s="32"/>
      <c r="D141" s="14"/>
      <c r="E141" s="15"/>
      <c r="F141" s="16"/>
      <c r="G141" s="16"/>
    </row>
    <row r="142" spans="1:7" x14ac:dyDescent="0.35">
      <c r="A142" s="17" t="s">
        <v>205</v>
      </c>
      <c r="B142" s="32"/>
      <c r="C142" s="32"/>
      <c r="D142" s="14"/>
      <c r="E142" s="15"/>
      <c r="F142" s="16"/>
      <c r="G142" s="16"/>
    </row>
    <row r="143" spans="1:7" x14ac:dyDescent="0.35">
      <c r="A143" s="13" t="s">
        <v>206</v>
      </c>
      <c r="B143" s="32"/>
      <c r="C143" s="32"/>
      <c r="D143" s="14"/>
      <c r="E143" s="15">
        <v>15648.15</v>
      </c>
      <c r="F143" s="16">
        <v>6.6199999999999995E-2</v>
      </c>
      <c r="G143" s="16">
        <v>6.6451999999999997E-2</v>
      </c>
    </row>
    <row r="144" spans="1:7" x14ac:dyDescent="0.35">
      <c r="A144" s="17" t="s">
        <v>193</v>
      </c>
      <c r="B144" s="33"/>
      <c r="C144" s="33"/>
      <c r="D144" s="18"/>
      <c r="E144" s="37">
        <v>15648.15</v>
      </c>
      <c r="F144" s="38">
        <v>6.6199999999999995E-2</v>
      </c>
      <c r="G144" s="21"/>
    </row>
    <row r="145" spans="1:7" x14ac:dyDescent="0.35">
      <c r="A145" s="13"/>
      <c r="B145" s="32"/>
      <c r="C145" s="32"/>
      <c r="D145" s="14"/>
      <c r="E145" s="15"/>
      <c r="F145" s="16"/>
      <c r="G145" s="16"/>
    </row>
    <row r="146" spans="1:7" x14ac:dyDescent="0.35">
      <c r="A146" s="24" t="s">
        <v>196</v>
      </c>
      <c r="B146" s="34"/>
      <c r="C146" s="34"/>
      <c r="D146" s="25"/>
      <c r="E146" s="19">
        <v>15648.15</v>
      </c>
      <c r="F146" s="20">
        <v>6.6199999999999995E-2</v>
      </c>
      <c r="G146" s="21"/>
    </row>
    <row r="147" spans="1:7" x14ac:dyDescent="0.35">
      <c r="A147" s="13" t="s">
        <v>207</v>
      </c>
      <c r="B147" s="32"/>
      <c r="C147" s="32"/>
      <c r="D147" s="14"/>
      <c r="E147" s="15">
        <v>647.13119129999995</v>
      </c>
      <c r="F147" s="16">
        <v>2.738E-3</v>
      </c>
      <c r="G147" s="16"/>
    </row>
    <row r="148" spans="1:7" x14ac:dyDescent="0.35">
      <c r="A148" s="13" t="s">
        <v>208</v>
      </c>
      <c r="B148" s="32"/>
      <c r="C148" s="32"/>
      <c r="D148" s="14"/>
      <c r="E148" s="15">
        <v>1830.9488087</v>
      </c>
      <c r="F148" s="16">
        <v>7.2620000000000002E-3</v>
      </c>
      <c r="G148" s="16">
        <v>6.6451999999999997E-2</v>
      </c>
    </row>
    <row r="149" spans="1:7" x14ac:dyDescent="0.35">
      <c r="A149" s="27" t="s">
        <v>209</v>
      </c>
      <c r="B149" s="35"/>
      <c r="C149" s="35"/>
      <c r="D149" s="28"/>
      <c r="E149" s="29">
        <v>236336.57</v>
      </c>
      <c r="F149" s="30">
        <v>1</v>
      </c>
      <c r="G149" s="30"/>
    </row>
    <row r="151" spans="1:7" x14ac:dyDescent="0.35">
      <c r="A151" s="1" t="s">
        <v>932</v>
      </c>
    </row>
    <row r="152" spans="1:7" x14ac:dyDescent="0.35">
      <c r="A152" s="1" t="s">
        <v>210</v>
      </c>
    </row>
    <row r="153" spans="1:7" x14ac:dyDescent="0.35">
      <c r="A153" s="1" t="s">
        <v>211</v>
      </c>
    </row>
    <row r="154" spans="1:7" x14ac:dyDescent="0.35">
      <c r="A154" s="1" t="s">
        <v>212</v>
      </c>
    </row>
    <row r="155" spans="1:7" x14ac:dyDescent="0.35">
      <c r="A155" s="48" t="s">
        <v>213</v>
      </c>
      <c r="B155" s="3" t="s">
        <v>131</v>
      </c>
    </row>
    <row r="156" spans="1:7" x14ac:dyDescent="0.35">
      <c r="A156" t="s">
        <v>214</v>
      </c>
    </row>
    <row r="157" spans="1:7" x14ac:dyDescent="0.35">
      <c r="A157" t="s">
        <v>267</v>
      </c>
      <c r="B157" t="s">
        <v>216</v>
      </c>
      <c r="C157" t="s">
        <v>216</v>
      </c>
    </row>
    <row r="158" spans="1:7" x14ac:dyDescent="0.35">
      <c r="B158" s="49">
        <v>45625</v>
      </c>
      <c r="C158" s="49">
        <v>45657</v>
      </c>
    </row>
    <row r="159" spans="1:7" x14ac:dyDescent="0.35">
      <c r="A159" t="s">
        <v>515</v>
      </c>
      <c r="B159">
        <v>69.260000000000005</v>
      </c>
      <c r="C159">
        <v>70.08</v>
      </c>
    </row>
    <row r="160" spans="1:7" x14ac:dyDescent="0.35">
      <c r="A160" t="s">
        <v>269</v>
      </c>
      <c r="B160">
        <v>33.729999999999997</v>
      </c>
      <c r="C160">
        <v>33.96</v>
      </c>
    </row>
    <row r="161" spans="1:4" x14ac:dyDescent="0.35">
      <c r="A161" t="s">
        <v>1251</v>
      </c>
      <c r="B161">
        <v>60.09</v>
      </c>
      <c r="C161">
        <v>60.72</v>
      </c>
    </row>
    <row r="162" spans="1:4" x14ac:dyDescent="0.35">
      <c r="A162" t="s">
        <v>1252</v>
      </c>
      <c r="B162">
        <v>61.24</v>
      </c>
      <c r="C162">
        <v>61.88</v>
      </c>
    </row>
    <row r="163" spans="1:4" x14ac:dyDescent="0.35">
      <c r="A163" t="s">
        <v>516</v>
      </c>
      <c r="B163">
        <v>60.73</v>
      </c>
      <c r="C163">
        <v>61.37</v>
      </c>
    </row>
    <row r="164" spans="1:4" x14ac:dyDescent="0.35">
      <c r="A164" t="s">
        <v>271</v>
      </c>
      <c r="B164">
        <v>28.03</v>
      </c>
      <c r="C164">
        <v>28.16</v>
      </c>
    </row>
    <row r="166" spans="1:4" x14ac:dyDescent="0.35">
      <c r="A166" t="s">
        <v>689</v>
      </c>
    </row>
    <row r="168" spans="1:4" x14ac:dyDescent="0.35">
      <c r="A168" s="51" t="s">
        <v>690</v>
      </c>
      <c r="B168" s="51" t="s">
        <v>691</v>
      </c>
      <c r="C168" s="51" t="s">
        <v>692</v>
      </c>
      <c r="D168" s="51" t="s">
        <v>693</v>
      </c>
    </row>
    <row r="169" spans="1:4" x14ac:dyDescent="0.35">
      <c r="A169" s="51" t="s">
        <v>1437</v>
      </c>
      <c r="B169" s="51"/>
      <c r="C169" s="51">
        <v>0.17</v>
      </c>
      <c r="D169" s="51">
        <v>0.17</v>
      </c>
    </row>
    <row r="170" spans="1:4" x14ac:dyDescent="0.35">
      <c r="A170" s="51" t="s">
        <v>1438</v>
      </c>
      <c r="B170" s="51"/>
      <c r="C170" s="51">
        <v>0.17</v>
      </c>
      <c r="D170" s="51">
        <v>0.17</v>
      </c>
    </row>
    <row r="172" spans="1:4" x14ac:dyDescent="0.35">
      <c r="A172" t="s">
        <v>219</v>
      </c>
      <c r="B172" s="3" t="s">
        <v>131</v>
      </c>
    </row>
    <row r="173" spans="1:4" ht="30" customHeight="1" x14ac:dyDescent="0.35">
      <c r="A173" s="48" t="s">
        <v>220</v>
      </c>
      <c r="B173" s="3" t="s">
        <v>131</v>
      </c>
    </row>
    <row r="174" spans="1:4" ht="30" customHeight="1" x14ac:dyDescent="0.35">
      <c r="A174" s="48" t="s">
        <v>221</v>
      </c>
      <c r="B174" s="3" t="s">
        <v>131</v>
      </c>
    </row>
    <row r="175" spans="1:4" x14ac:dyDescent="0.35">
      <c r="A175" t="s">
        <v>517</v>
      </c>
      <c r="B175" s="50">
        <v>1.3079000000000001</v>
      </c>
    </row>
    <row r="176" spans="1:4" ht="45" customHeight="1" x14ac:dyDescent="0.35">
      <c r="A176" s="48" t="s">
        <v>223</v>
      </c>
      <c r="B176" s="3">
        <v>2646.63355</v>
      </c>
    </row>
    <row r="177" spans="1:4" x14ac:dyDescent="0.35">
      <c r="B177" s="3"/>
    </row>
    <row r="178" spans="1:4" ht="30" customHeight="1" x14ac:dyDescent="0.35">
      <c r="A178" s="48" t="s">
        <v>224</v>
      </c>
      <c r="B178" s="3" t="s">
        <v>131</v>
      </c>
    </row>
    <row r="179" spans="1:4" ht="30" customHeight="1" x14ac:dyDescent="0.35">
      <c r="A179" s="48" t="s">
        <v>225</v>
      </c>
      <c r="B179" t="s">
        <v>131</v>
      </c>
    </row>
    <row r="180" spans="1:4" ht="30" customHeight="1" x14ac:dyDescent="0.35">
      <c r="A180" s="48" t="s">
        <v>226</v>
      </c>
      <c r="B180" s="3" t="s">
        <v>131</v>
      </c>
    </row>
    <row r="181" spans="1:4" ht="30" customHeight="1" x14ac:dyDescent="0.35">
      <c r="A181" s="48" t="s">
        <v>227</v>
      </c>
      <c r="B181" s="3" t="s">
        <v>131</v>
      </c>
    </row>
    <row r="183" spans="1:4" ht="70" customHeight="1" x14ac:dyDescent="0.35">
      <c r="A183" s="71" t="s">
        <v>237</v>
      </c>
      <c r="B183" s="71" t="s">
        <v>238</v>
      </c>
      <c r="C183" s="71" t="s">
        <v>5</v>
      </c>
      <c r="D183" s="71" t="s">
        <v>6</v>
      </c>
    </row>
    <row r="184" spans="1:4" ht="70" customHeight="1" x14ac:dyDescent="0.35">
      <c r="A184" s="71" t="s">
        <v>1439</v>
      </c>
      <c r="B184" s="71"/>
      <c r="C184" s="71" t="s">
        <v>52</v>
      </c>
      <c r="D184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H133"/>
  <sheetViews>
    <sheetView showGridLines="0" workbookViewId="0">
      <pane ySplit="4" topLeftCell="A86" activePane="bottomLeft" state="frozen"/>
      <selection pane="bottomLeft" activeCell="E133" sqref="E133"/>
    </sheetView>
  </sheetViews>
  <sheetFormatPr defaultRowHeight="14.5" x14ac:dyDescent="0.35"/>
  <cols>
    <col min="1" max="1" width="50.54296875" customWidth="1"/>
    <col min="2" max="2" width="22" bestFit="1" customWidth="1"/>
    <col min="3" max="3" width="26.7265625" customWidth="1"/>
    <col min="4" max="4" width="22" customWidth="1"/>
    <col min="5" max="5" width="16.453125" customWidth="1"/>
    <col min="6" max="6" width="22" customWidth="1"/>
    <col min="7" max="7" width="6.1796875" style="2" bestFit="1" customWidth="1"/>
    <col min="12" max="12" width="70.26953125" bestFit="1" customWidth="1"/>
    <col min="13" max="13" width="10.81640625" bestFit="1" customWidth="1"/>
    <col min="14" max="14" width="10.54296875" bestFit="1" customWidth="1"/>
    <col min="15" max="15" width="12" bestFit="1" customWidth="1"/>
    <col min="16" max="16" width="12.54296875" customWidth="1"/>
  </cols>
  <sheetData>
    <row r="1" spans="1:8" ht="36.75" customHeight="1" x14ac:dyDescent="0.35">
      <c r="A1" s="74" t="s">
        <v>1440</v>
      </c>
      <c r="B1" s="75"/>
      <c r="C1" s="75"/>
      <c r="D1" s="75"/>
      <c r="E1" s="75"/>
      <c r="F1" s="75"/>
      <c r="G1" s="76"/>
      <c r="H1" s="47" t="str">
        <f>HYPERLINK("[EDEL_Portfolio Monthly Notes 31-Dec-2024.xlsx]Index!A1","Index")</f>
        <v>Index</v>
      </c>
    </row>
    <row r="2" spans="1:8" ht="19.5" customHeight="1" x14ac:dyDescent="0.35">
      <c r="A2" s="74" t="s">
        <v>1441</v>
      </c>
      <c r="B2" s="75"/>
      <c r="C2" s="75"/>
      <c r="D2" s="75"/>
      <c r="E2" s="75"/>
      <c r="F2" s="75"/>
      <c r="G2" s="76"/>
    </row>
    <row r="4" spans="1:8" ht="48" customHeight="1" x14ac:dyDescent="0.35">
      <c r="A4" s="4" t="s">
        <v>123</v>
      </c>
      <c r="B4" s="4" t="s">
        <v>124</v>
      </c>
      <c r="C4" s="4" t="s">
        <v>125</v>
      </c>
      <c r="D4" s="5" t="s">
        <v>126</v>
      </c>
      <c r="E4" s="6" t="s">
        <v>127</v>
      </c>
      <c r="F4" s="6" t="s">
        <v>128</v>
      </c>
      <c r="G4" s="7" t="s">
        <v>129</v>
      </c>
    </row>
    <row r="5" spans="1:8" x14ac:dyDescent="0.35">
      <c r="A5" s="8"/>
      <c r="B5" s="31"/>
      <c r="C5" s="31"/>
      <c r="D5" s="9"/>
      <c r="E5" s="10"/>
      <c r="F5" s="11"/>
      <c r="G5" s="12"/>
    </row>
    <row r="6" spans="1:8" x14ac:dyDescent="0.35">
      <c r="A6" s="17" t="s">
        <v>130</v>
      </c>
      <c r="B6" s="32"/>
      <c r="C6" s="32"/>
      <c r="D6" s="14"/>
      <c r="E6" s="15"/>
      <c r="F6" s="16"/>
      <c r="G6" s="16"/>
    </row>
    <row r="7" spans="1:8" x14ac:dyDescent="0.35">
      <c r="A7" s="17" t="s">
        <v>296</v>
      </c>
      <c r="B7" s="32"/>
      <c r="C7" s="32"/>
      <c r="D7" s="14"/>
      <c r="E7" s="15"/>
      <c r="F7" s="16"/>
      <c r="G7" s="16"/>
    </row>
    <row r="8" spans="1:8" x14ac:dyDescent="0.35">
      <c r="A8" s="13" t="s">
        <v>305</v>
      </c>
      <c r="B8" s="32" t="s">
        <v>306</v>
      </c>
      <c r="C8" s="32" t="s">
        <v>307</v>
      </c>
      <c r="D8" s="14">
        <v>322922</v>
      </c>
      <c r="E8" s="15">
        <v>6070.93</v>
      </c>
      <c r="F8" s="16">
        <v>8.5300000000000001E-2</v>
      </c>
      <c r="G8" s="16"/>
    </row>
    <row r="9" spans="1:8" x14ac:dyDescent="0.35">
      <c r="A9" s="13" t="s">
        <v>316</v>
      </c>
      <c r="B9" s="32" t="s">
        <v>317</v>
      </c>
      <c r="C9" s="32" t="s">
        <v>318</v>
      </c>
      <c r="D9" s="14">
        <v>378155</v>
      </c>
      <c r="E9" s="15">
        <v>6004.16</v>
      </c>
      <c r="F9" s="16">
        <v>8.4400000000000003E-2</v>
      </c>
      <c r="G9" s="16"/>
    </row>
    <row r="10" spans="1:8" x14ac:dyDescent="0.35">
      <c r="A10" s="13" t="s">
        <v>374</v>
      </c>
      <c r="B10" s="32" t="s">
        <v>375</v>
      </c>
      <c r="C10" s="32" t="s">
        <v>307</v>
      </c>
      <c r="D10" s="14">
        <v>215715</v>
      </c>
      <c r="E10" s="15">
        <v>4136.12</v>
      </c>
      <c r="F10" s="16">
        <v>5.8099999999999999E-2</v>
      </c>
      <c r="G10" s="16"/>
    </row>
    <row r="11" spans="1:8" x14ac:dyDescent="0.35">
      <c r="A11" s="13" t="s">
        <v>352</v>
      </c>
      <c r="B11" s="32" t="s">
        <v>353</v>
      </c>
      <c r="C11" s="32" t="s">
        <v>307</v>
      </c>
      <c r="D11" s="14">
        <v>189804</v>
      </c>
      <c r="E11" s="15">
        <v>3238.44</v>
      </c>
      <c r="F11" s="16">
        <v>4.5499999999999999E-2</v>
      </c>
      <c r="G11" s="16"/>
    </row>
    <row r="12" spans="1:8" x14ac:dyDescent="0.35">
      <c r="A12" s="13" t="s">
        <v>357</v>
      </c>
      <c r="B12" s="32" t="s">
        <v>358</v>
      </c>
      <c r="C12" s="32" t="s">
        <v>307</v>
      </c>
      <c r="D12" s="14">
        <v>43323</v>
      </c>
      <c r="E12" s="15">
        <v>2797.67</v>
      </c>
      <c r="F12" s="16">
        <v>3.9300000000000002E-2</v>
      </c>
      <c r="G12" s="16"/>
    </row>
    <row r="13" spans="1:8" x14ac:dyDescent="0.35">
      <c r="A13" s="13" t="s">
        <v>344</v>
      </c>
      <c r="B13" s="32" t="s">
        <v>345</v>
      </c>
      <c r="C13" s="32" t="s">
        <v>346</v>
      </c>
      <c r="D13" s="14">
        <v>108297</v>
      </c>
      <c r="E13" s="15">
        <v>2283.8200000000002</v>
      </c>
      <c r="F13" s="16">
        <v>3.2099999999999997E-2</v>
      </c>
      <c r="G13" s="16"/>
    </row>
    <row r="14" spans="1:8" x14ac:dyDescent="0.35">
      <c r="A14" s="13" t="s">
        <v>1183</v>
      </c>
      <c r="B14" s="32" t="s">
        <v>1184</v>
      </c>
      <c r="C14" s="32" t="s">
        <v>310</v>
      </c>
      <c r="D14" s="14">
        <v>755103</v>
      </c>
      <c r="E14" s="15">
        <v>2099.56</v>
      </c>
      <c r="F14" s="16">
        <v>2.9499999999999998E-2</v>
      </c>
      <c r="G14" s="16"/>
    </row>
    <row r="15" spans="1:8" x14ac:dyDescent="0.35">
      <c r="A15" s="13" t="s">
        <v>325</v>
      </c>
      <c r="B15" s="32" t="s">
        <v>326</v>
      </c>
      <c r="C15" s="32" t="s">
        <v>307</v>
      </c>
      <c r="D15" s="14">
        <v>50605</v>
      </c>
      <c r="E15" s="15">
        <v>2072.17</v>
      </c>
      <c r="F15" s="16">
        <v>2.9100000000000001E-2</v>
      </c>
      <c r="G15" s="16"/>
    </row>
    <row r="16" spans="1:8" x14ac:dyDescent="0.35">
      <c r="A16" s="13" t="s">
        <v>538</v>
      </c>
      <c r="B16" s="32" t="s">
        <v>539</v>
      </c>
      <c r="C16" s="32" t="s">
        <v>307</v>
      </c>
      <c r="D16" s="14">
        <v>34653</v>
      </c>
      <c r="E16" s="15">
        <v>1935.68</v>
      </c>
      <c r="F16" s="16">
        <v>2.7199999999999998E-2</v>
      </c>
      <c r="G16" s="16"/>
    </row>
    <row r="17" spans="1:7" x14ac:dyDescent="0.35">
      <c r="A17" s="13" t="s">
        <v>372</v>
      </c>
      <c r="B17" s="32" t="s">
        <v>373</v>
      </c>
      <c r="C17" s="32" t="s">
        <v>307</v>
      </c>
      <c r="D17" s="14">
        <v>19434</v>
      </c>
      <c r="E17" s="15">
        <v>1877.9</v>
      </c>
      <c r="F17" s="16">
        <v>2.64E-2</v>
      </c>
      <c r="G17" s="16"/>
    </row>
    <row r="18" spans="1:7" x14ac:dyDescent="0.35">
      <c r="A18" s="13" t="s">
        <v>389</v>
      </c>
      <c r="B18" s="32" t="s">
        <v>390</v>
      </c>
      <c r="C18" s="32" t="s">
        <v>307</v>
      </c>
      <c r="D18" s="14">
        <v>64341</v>
      </c>
      <c r="E18" s="15">
        <v>1831.92</v>
      </c>
      <c r="F18" s="16">
        <v>2.58E-2</v>
      </c>
      <c r="G18" s="16"/>
    </row>
    <row r="19" spans="1:7" x14ac:dyDescent="0.35">
      <c r="A19" s="13" t="s">
        <v>1442</v>
      </c>
      <c r="B19" s="32" t="s">
        <v>1443</v>
      </c>
      <c r="C19" s="32" t="s">
        <v>596</v>
      </c>
      <c r="D19" s="14">
        <v>46319</v>
      </c>
      <c r="E19" s="15">
        <v>1357.61</v>
      </c>
      <c r="F19" s="16">
        <v>1.9099999999999999E-2</v>
      </c>
      <c r="G19" s="16"/>
    </row>
    <row r="20" spans="1:7" x14ac:dyDescent="0.35">
      <c r="A20" s="13" t="s">
        <v>1444</v>
      </c>
      <c r="B20" s="32" t="s">
        <v>1445</v>
      </c>
      <c r="C20" s="32" t="s">
        <v>474</v>
      </c>
      <c r="D20" s="14">
        <v>71684</v>
      </c>
      <c r="E20" s="15">
        <v>1317.09</v>
      </c>
      <c r="F20" s="16">
        <v>1.8499999999999999E-2</v>
      </c>
      <c r="G20" s="16"/>
    </row>
    <row r="21" spans="1:7" x14ac:dyDescent="0.35">
      <c r="A21" s="13" t="s">
        <v>485</v>
      </c>
      <c r="B21" s="32" t="s">
        <v>486</v>
      </c>
      <c r="C21" s="32" t="s">
        <v>393</v>
      </c>
      <c r="D21" s="14">
        <v>7087</v>
      </c>
      <c r="E21" s="15">
        <v>1271.1500000000001</v>
      </c>
      <c r="F21" s="16">
        <v>1.7899999999999999E-2</v>
      </c>
      <c r="G21" s="16"/>
    </row>
    <row r="22" spans="1:7" x14ac:dyDescent="0.35">
      <c r="A22" s="13" t="s">
        <v>401</v>
      </c>
      <c r="B22" s="32" t="s">
        <v>402</v>
      </c>
      <c r="C22" s="32" t="s">
        <v>307</v>
      </c>
      <c r="D22" s="14">
        <v>155315</v>
      </c>
      <c r="E22" s="15">
        <v>1167.43</v>
      </c>
      <c r="F22" s="16">
        <v>1.6400000000000001E-2</v>
      </c>
      <c r="G22" s="16"/>
    </row>
    <row r="23" spans="1:7" x14ac:dyDescent="0.35">
      <c r="A23" s="13" t="s">
        <v>1365</v>
      </c>
      <c r="B23" s="32" t="s">
        <v>1366</v>
      </c>
      <c r="C23" s="32" t="s">
        <v>307</v>
      </c>
      <c r="D23" s="14">
        <v>193424</v>
      </c>
      <c r="E23" s="15">
        <v>1083.8499999999999</v>
      </c>
      <c r="F23" s="16">
        <v>1.52E-2</v>
      </c>
      <c r="G23" s="16"/>
    </row>
    <row r="24" spans="1:7" x14ac:dyDescent="0.35">
      <c r="A24" s="13" t="s">
        <v>499</v>
      </c>
      <c r="B24" s="32" t="s">
        <v>500</v>
      </c>
      <c r="C24" s="32" t="s">
        <v>340</v>
      </c>
      <c r="D24" s="14">
        <v>156049</v>
      </c>
      <c r="E24" s="15">
        <v>1002.85</v>
      </c>
      <c r="F24" s="16">
        <v>1.41E-2</v>
      </c>
      <c r="G24" s="16"/>
    </row>
    <row r="25" spans="1:7" x14ac:dyDescent="0.35">
      <c r="A25" s="13" t="s">
        <v>540</v>
      </c>
      <c r="B25" s="32" t="s">
        <v>541</v>
      </c>
      <c r="C25" s="32" t="s">
        <v>307</v>
      </c>
      <c r="D25" s="14">
        <v>6757</v>
      </c>
      <c r="E25" s="15">
        <v>864.18</v>
      </c>
      <c r="F25" s="16">
        <v>1.21E-2</v>
      </c>
      <c r="G25" s="16"/>
    </row>
    <row r="26" spans="1:7" x14ac:dyDescent="0.35">
      <c r="A26" s="13" t="s">
        <v>311</v>
      </c>
      <c r="B26" s="32" t="s">
        <v>312</v>
      </c>
      <c r="C26" s="32" t="s">
        <v>313</v>
      </c>
      <c r="D26" s="14">
        <v>22624</v>
      </c>
      <c r="E26" s="15">
        <v>816.19</v>
      </c>
      <c r="F26" s="16">
        <v>1.15E-2</v>
      </c>
      <c r="G26" s="16"/>
    </row>
    <row r="27" spans="1:7" x14ac:dyDescent="0.35">
      <c r="A27" s="13" t="s">
        <v>1375</v>
      </c>
      <c r="B27" s="32" t="s">
        <v>1376</v>
      </c>
      <c r="C27" s="32" t="s">
        <v>368</v>
      </c>
      <c r="D27" s="14">
        <v>129707</v>
      </c>
      <c r="E27" s="15">
        <v>771.5</v>
      </c>
      <c r="F27" s="16">
        <v>1.0800000000000001E-2</v>
      </c>
      <c r="G27" s="16"/>
    </row>
    <row r="28" spans="1:7" x14ac:dyDescent="0.35">
      <c r="A28" s="13" t="s">
        <v>1446</v>
      </c>
      <c r="B28" s="32" t="s">
        <v>1447</v>
      </c>
      <c r="C28" s="32" t="s">
        <v>307</v>
      </c>
      <c r="D28" s="14">
        <v>101527</v>
      </c>
      <c r="E28" s="15">
        <v>736.22</v>
      </c>
      <c r="F28" s="16">
        <v>1.03E-2</v>
      </c>
      <c r="G28" s="16"/>
    </row>
    <row r="29" spans="1:7" x14ac:dyDescent="0.35">
      <c r="A29" s="13" t="s">
        <v>1448</v>
      </c>
      <c r="B29" s="32" t="s">
        <v>1449</v>
      </c>
      <c r="C29" s="32" t="s">
        <v>1450</v>
      </c>
      <c r="D29" s="14">
        <v>58830</v>
      </c>
      <c r="E29" s="15">
        <v>697.55</v>
      </c>
      <c r="F29" s="16">
        <v>9.7999999999999997E-3</v>
      </c>
      <c r="G29" s="16"/>
    </row>
    <row r="30" spans="1:7" x14ac:dyDescent="0.35">
      <c r="A30" s="13" t="s">
        <v>426</v>
      </c>
      <c r="B30" s="32" t="s">
        <v>427</v>
      </c>
      <c r="C30" s="32" t="s">
        <v>356</v>
      </c>
      <c r="D30" s="14">
        <v>65909</v>
      </c>
      <c r="E30" s="15">
        <v>695.7</v>
      </c>
      <c r="F30" s="16">
        <v>9.7999999999999997E-3</v>
      </c>
      <c r="G30" s="16"/>
    </row>
    <row r="31" spans="1:7" x14ac:dyDescent="0.35">
      <c r="A31" s="13" t="s">
        <v>1451</v>
      </c>
      <c r="B31" s="32" t="s">
        <v>1452</v>
      </c>
      <c r="C31" s="32" t="s">
        <v>324</v>
      </c>
      <c r="D31" s="14">
        <v>26423</v>
      </c>
      <c r="E31" s="15">
        <v>652.83000000000004</v>
      </c>
      <c r="F31" s="16">
        <v>9.1999999999999998E-3</v>
      </c>
      <c r="G31" s="16"/>
    </row>
    <row r="32" spans="1:7" x14ac:dyDescent="0.35">
      <c r="A32" s="13" t="s">
        <v>468</v>
      </c>
      <c r="B32" s="32" t="s">
        <v>469</v>
      </c>
      <c r="C32" s="32" t="s">
        <v>365</v>
      </c>
      <c r="D32" s="14">
        <v>94573</v>
      </c>
      <c r="E32" s="15">
        <v>633.26</v>
      </c>
      <c r="F32" s="16">
        <v>8.8999999999999999E-3</v>
      </c>
      <c r="G32" s="16"/>
    </row>
    <row r="33" spans="1:7" x14ac:dyDescent="0.35">
      <c r="A33" s="13" t="s">
        <v>524</v>
      </c>
      <c r="B33" s="32" t="s">
        <v>525</v>
      </c>
      <c r="C33" s="32" t="s">
        <v>526</v>
      </c>
      <c r="D33" s="14">
        <v>33244</v>
      </c>
      <c r="E33" s="15">
        <v>576.5</v>
      </c>
      <c r="F33" s="16">
        <v>8.0999999999999996E-3</v>
      </c>
      <c r="G33" s="16"/>
    </row>
    <row r="34" spans="1:7" x14ac:dyDescent="0.35">
      <c r="A34" s="13" t="s">
        <v>1233</v>
      </c>
      <c r="B34" s="32" t="s">
        <v>1234</v>
      </c>
      <c r="C34" s="32" t="s">
        <v>307</v>
      </c>
      <c r="D34" s="14">
        <v>38638</v>
      </c>
      <c r="E34" s="15">
        <v>565.92999999999995</v>
      </c>
      <c r="F34" s="16">
        <v>8.0000000000000002E-3</v>
      </c>
      <c r="G34" s="16"/>
    </row>
    <row r="35" spans="1:7" x14ac:dyDescent="0.35">
      <c r="A35" s="13" t="s">
        <v>454</v>
      </c>
      <c r="B35" s="32" t="s">
        <v>455</v>
      </c>
      <c r="C35" s="32" t="s">
        <v>349</v>
      </c>
      <c r="D35" s="14">
        <v>74746</v>
      </c>
      <c r="E35" s="15">
        <v>553.23</v>
      </c>
      <c r="F35" s="16">
        <v>7.7999999999999996E-3</v>
      </c>
      <c r="G35" s="16"/>
    </row>
    <row r="36" spans="1:7" x14ac:dyDescent="0.35">
      <c r="A36" s="13" t="s">
        <v>1453</v>
      </c>
      <c r="B36" s="32" t="s">
        <v>1454</v>
      </c>
      <c r="C36" s="32" t="s">
        <v>318</v>
      </c>
      <c r="D36" s="14">
        <v>32449</v>
      </c>
      <c r="E36" s="15">
        <v>552.74</v>
      </c>
      <c r="F36" s="16">
        <v>7.7999999999999996E-3</v>
      </c>
      <c r="G36" s="16"/>
    </row>
    <row r="37" spans="1:7" x14ac:dyDescent="0.35">
      <c r="A37" s="13" t="s">
        <v>396</v>
      </c>
      <c r="B37" s="32" t="s">
        <v>397</v>
      </c>
      <c r="C37" s="32" t="s">
        <v>398</v>
      </c>
      <c r="D37" s="14">
        <v>6750</v>
      </c>
      <c r="E37" s="15">
        <v>466.58</v>
      </c>
      <c r="F37" s="16">
        <v>6.6E-3</v>
      </c>
      <c r="G37" s="16"/>
    </row>
    <row r="38" spans="1:7" x14ac:dyDescent="0.35">
      <c r="A38" s="17" t="s">
        <v>193</v>
      </c>
      <c r="B38" s="33"/>
      <c r="C38" s="33"/>
      <c r="D38" s="18"/>
      <c r="E38" s="19">
        <v>50130.76</v>
      </c>
      <c r="F38" s="20">
        <v>0.7046</v>
      </c>
      <c r="G38" s="21"/>
    </row>
    <row r="39" spans="1:7" x14ac:dyDescent="0.35">
      <c r="A39" s="17" t="s">
        <v>514</v>
      </c>
      <c r="B39" s="32"/>
      <c r="C39" s="32"/>
      <c r="D39" s="14"/>
      <c r="E39" s="15"/>
      <c r="F39" s="16"/>
      <c r="G39" s="16"/>
    </row>
    <row r="40" spans="1:7" x14ac:dyDescent="0.35">
      <c r="A40" s="17" t="s">
        <v>193</v>
      </c>
      <c r="B40" s="32"/>
      <c r="C40" s="32"/>
      <c r="D40" s="14"/>
      <c r="E40" s="22" t="s">
        <v>131</v>
      </c>
      <c r="F40" s="23" t="s">
        <v>131</v>
      </c>
      <c r="G40" s="16"/>
    </row>
    <row r="41" spans="1:7" x14ac:dyDescent="0.35">
      <c r="A41" s="13"/>
      <c r="B41" s="32"/>
      <c r="C41" s="32"/>
      <c r="D41" s="14"/>
      <c r="E41" s="15"/>
      <c r="F41" s="16"/>
      <c r="G41" s="16"/>
    </row>
    <row r="42" spans="1:7" x14ac:dyDescent="0.35">
      <c r="A42" s="17" t="s">
        <v>967</v>
      </c>
      <c r="B42" s="32"/>
      <c r="C42" s="32"/>
      <c r="D42" s="14"/>
      <c r="E42" s="15"/>
      <c r="F42" s="16"/>
      <c r="G42" s="16"/>
    </row>
    <row r="43" spans="1:7" x14ac:dyDescent="0.35">
      <c r="A43" s="13" t="s">
        <v>1455</v>
      </c>
      <c r="B43" s="32" t="s">
        <v>1456</v>
      </c>
      <c r="C43" s="32" t="s">
        <v>1457</v>
      </c>
      <c r="D43" s="14">
        <v>20597</v>
      </c>
      <c r="E43" s="15">
        <v>4416.3599999999997</v>
      </c>
      <c r="F43" s="16">
        <v>6.2100000000000002E-2</v>
      </c>
      <c r="G43" s="16"/>
    </row>
    <row r="44" spans="1:7" x14ac:dyDescent="0.35">
      <c r="A44" s="13" t="s">
        <v>1458</v>
      </c>
      <c r="B44" s="32" t="s">
        <v>1459</v>
      </c>
      <c r="C44" s="32" t="s">
        <v>1460</v>
      </c>
      <c r="D44" s="14">
        <v>33140</v>
      </c>
      <c r="E44" s="15">
        <v>3810.55</v>
      </c>
      <c r="F44" s="16">
        <v>5.3600000000000002E-2</v>
      </c>
      <c r="G44" s="16"/>
    </row>
    <row r="45" spans="1:7" x14ac:dyDescent="0.35">
      <c r="A45" s="13" t="s">
        <v>1461</v>
      </c>
      <c r="B45" s="32" t="s">
        <v>1462</v>
      </c>
      <c r="C45" s="32" t="s">
        <v>1460</v>
      </c>
      <c r="D45" s="14">
        <v>10450</v>
      </c>
      <c r="E45" s="15">
        <v>3771.42</v>
      </c>
      <c r="F45" s="16">
        <v>5.2999999999999999E-2</v>
      </c>
      <c r="G45" s="16"/>
    </row>
    <row r="46" spans="1:7" x14ac:dyDescent="0.35">
      <c r="A46" s="13" t="s">
        <v>1463</v>
      </c>
      <c r="B46" s="32" t="s">
        <v>1464</v>
      </c>
      <c r="C46" s="32" t="s">
        <v>1450</v>
      </c>
      <c r="D46" s="14">
        <v>6438</v>
      </c>
      <c r="E46" s="15">
        <v>1278</v>
      </c>
      <c r="F46" s="16">
        <v>1.7999999999999999E-2</v>
      </c>
      <c r="G46" s="16"/>
    </row>
    <row r="47" spans="1:7" x14ac:dyDescent="0.35">
      <c r="A47" s="13" t="s">
        <v>1465</v>
      </c>
      <c r="B47" s="32" t="s">
        <v>1466</v>
      </c>
      <c r="C47" s="32" t="s">
        <v>1460</v>
      </c>
      <c r="D47" s="14">
        <v>1289</v>
      </c>
      <c r="E47" s="15">
        <v>368.99</v>
      </c>
      <c r="F47" s="16">
        <v>5.1999999999999998E-3</v>
      </c>
      <c r="G47" s="16"/>
    </row>
    <row r="48" spans="1:7" x14ac:dyDescent="0.35">
      <c r="A48" s="13" t="s">
        <v>1467</v>
      </c>
      <c r="B48" s="32" t="s">
        <v>1468</v>
      </c>
      <c r="C48" s="32" t="s">
        <v>1460</v>
      </c>
      <c r="D48" s="14">
        <v>2276</v>
      </c>
      <c r="E48" s="15">
        <v>324.75</v>
      </c>
      <c r="F48" s="16">
        <v>4.5999999999999999E-3</v>
      </c>
      <c r="G48" s="16"/>
    </row>
    <row r="49" spans="1:7" x14ac:dyDescent="0.35">
      <c r="A49" s="13" t="s">
        <v>1469</v>
      </c>
      <c r="B49" s="32" t="s">
        <v>1470</v>
      </c>
      <c r="C49" s="32" t="s">
        <v>1457</v>
      </c>
      <c r="D49" s="14">
        <v>881</v>
      </c>
      <c r="E49" s="15">
        <v>265.37</v>
      </c>
      <c r="F49" s="16">
        <v>3.7000000000000002E-3</v>
      </c>
      <c r="G49" s="16"/>
    </row>
    <row r="50" spans="1:7" x14ac:dyDescent="0.35">
      <c r="A50" s="13" t="s">
        <v>1471</v>
      </c>
      <c r="B50" s="32" t="s">
        <v>1472</v>
      </c>
      <c r="C50" s="32" t="s">
        <v>1473</v>
      </c>
      <c r="D50" s="14">
        <v>289</v>
      </c>
      <c r="E50" s="15">
        <v>262.33</v>
      </c>
      <c r="F50" s="16">
        <v>3.7000000000000002E-3</v>
      </c>
      <c r="G50" s="16"/>
    </row>
    <row r="51" spans="1:7" x14ac:dyDescent="0.35">
      <c r="A51" s="13" t="s">
        <v>1474</v>
      </c>
      <c r="B51" s="32" t="s">
        <v>1475</v>
      </c>
      <c r="C51" s="32" t="s">
        <v>1450</v>
      </c>
      <c r="D51" s="14">
        <v>5115</v>
      </c>
      <c r="E51" s="15">
        <v>259.27</v>
      </c>
      <c r="F51" s="16">
        <v>3.5999999999999999E-3</v>
      </c>
      <c r="G51" s="16"/>
    </row>
    <row r="52" spans="1:7" x14ac:dyDescent="0.35">
      <c r="A52" s="13" t="s">
        <v>1476</v>
      </c>
      <c r="B52" s="32" t="s">
        <v>1477</v>
      </c>
      <c r="C52" s="32" t="s">
        <v>1473</v>
      </c>
      <c r="D52" s="14">
        <v>1286</v>
      </c>
      <c r="E52" s="15">
        <v>242.06</v>
      </c>
      <c r="F52" s="16">
        <v>3.3999999999999998E-3</v>
      </c>
      <c r="G52" s="16"/>
    </row>
    <row r="53" spans="1:7" x14ac:dyDescent="0.35">
      <c r="A53" s="13" t="s">
        <v>1478</v>
      </c>
      <c r="B53" s="32" t="s">
        <v>1479</v>
      </c>
      <c r="C53" s="32" t="s">
        <v>1457</v>
      </c>
      <c r="D53" s="14">
        <v>618</v>
      </c>
      <c r="E53" s="15">
        <v>235.3</v>
      </c>
      <c r="F53" s="16">
        <v>3.3E-3</v>
      </c>
      <c r="G53" s="16"/>
    </row>
    <row r="54" spans="1:7" x14ac:dyDescent="0.35">
      <c r="A54" s="13" t="s">
        <v>1480</v>
      </c>
      <c r="B54" s="32" t="s">
        <v>1481</v>
      </c>
      <c r="C54" s="32" t="s">
        <v>1457</v>
      </c>
      <c r="D54" s="14">
        <v>2263</v>
      </c>
      <c r="E54" s="15">
        <v>234.05</v>
      </c>
      <c r="F54" s="16">
        <v>3.3E-3</v>
      </c>
      <c r="G54" s="16"/>
    </row>
    <row r="55" spans="1:7" x14ac:dyDescent="0.35">
      <c r="A55" s="13" t="s">
        <v>1482</v>
      </c>
      <c r="B55" s="32" t="s">
        <v>1483</v>
      </c>
      <c r="C55" s="32" t="s">
        <v>1473</v>
      </c>
      <c r="D55" s="14">
        <v>384</v>
      </c>
      <c r="E55" s="15">
        <v>206.65</v>
      </c>
      <c r="F55" s="16">
        <v>2.8999999999999998E-3</v>
      </c>
      <c r="G55" s="16"/>
    </row>
    <row r="56" spans="1:7" x14ac:dyDescent="0.35">
      <c r="A56" s="13" t="s">
        <v>1484</v>
      </c>
      <c r="B56" s="32" t="s">
        <v>1485</v>
      </c>
      <c r="C56" s="32" t="s">
        <v>1460</v>
      </c>
      <c r="D56" s="14">
        <v>1565</v>
      </c>
      <c r="E56" s="15">
        <v>205.85</v>
      </c>
      <c r="F56" s="16">
        <v>2.8999999999999998E-3</v>
      </c>
      <c r="G56" s="16"/>
    </row>
    <row r="57" spans="1:7" x14ac:dyDescent="0.35">
      <c r="A57" s="13" t="s">
        <v>1486</v>
      </c>
      <c r="B57" s="32" t="s">
        <v>1487</v>
      </c>
      <c r="C57" s="32" t="s">
        <v>1460</v>
      </c>
      <c r="D57" s="14">
        <v>1282</v>
      </c>
      <c r="E57" s="15">
        <v>205.83</v>
      </c>
      <c r="F57" s="16">
        <v>2.8999999999999998E-3</v>
      </c>
      <c r="G57" s="16"/>
    </row>
    <row r="58" spans="1:7" x14ac:dyDescent="0.35">
      <c r="A58" s="13" t="s">
        <v>1488</v>
      </c>
      <c r="B58" s="32" t="s">
        <v>1489</v>
      </c>
      <c r="C58" s="32" t="s">
        <v>1460</v>
      </c>
      <c r="D58" s="14">
        <v>3001</v>
      </c>
      <c r="E58" s="15">
        <v>194.34</v>
      </c>
      <c r="F58" s="16">
        <v>2.7000000000000001E-3</v>
      </c>
      <c r="G58" s="16"/>
    </row>
    <row r="59" spans="1:7" x14ac:dyDescent="0.35">
      <c r="A59" s="13" t="s">
        <v>1490</v>
      </c>
      <c r="B59" s="32" t="s">
        <v>1491</v>
      </c>
      <c r="C59" s="32" t="s">
        <v>1457</v>
      </c>
      <c r="D59" s="14">
        <v>1155</v>
      </c>
      <c r="E59" s="15">
        <v>160.83000000000001</v>
      </c>
      <c r="F59" s="16">
        <v>2.3E-3</v>
      </c>
      <c r="G59" s="16"/>
    </row>
    <row r="60" spans="1:7" x14ac:dyDescent="0.35">
      <c r="A60" s="13" t="s">
        <v>1492</v>
      </c>
      <c r="B60" s="32" t="s">
        <v>1493</v>
      </c>
      <c r="C60" s="32" t="s">
        <v>1460</v>
      </c>
      <c r="D60" s="14">
        <v>906</v>
      </c>
      <c r="E60" s="15">
        <v>141.15</v>
      </c>
      <c r="F60" s="16">
        <v>2E-3</v>
      </c>
      <c r="G60" s="16"/>
    </row>
    <row r="61" spans="1:7" x14ac:dyDescent="0.35">
      <c r="A61" s="13" t="s">
        <v>1494</v>
      </c>
      <c r="B61" s="32" t="s">
        <v>1495</v>
      </c>
      <c r="C61" s="32" t="s">
        <v>1457</v>
      </c>
      <c r="D61" s="14">
        <v>1380</v>
      </c>
      <c r="E61" s="15">
        <v>130.6</v>
      </c>
      <c r="F61" s="16">
        <v>1.8E-3</v>
      </c>
      <c r="G61" s="16"/>
    </row>
    <row r="62" spans="1:7" x14ac:dyDescent="0.35">
      <c r="A62" s="13" t="s">
        <v>1496</v>
      </c>
      <c r="B62" s="32" t="s">
        <v>1497</v>
      </c>
      <c r="C62" s="32" t="s">
        <v>1457</v>
      </c>
      <c r="D62" s="14">
        <v>695</v>
      </c>
      <c r="E62" s="15">
        <v>126.43</v>
      </c>
      <c r="F62" s="16">
        <v>1.8E-3</v>
      </c>
      <c r="G62" s="16"/>
    </row>
    <row r="63" spans="1:7" x14ac:dyDescent="0.35">
      <c r="A63" s="13" t="s">
        <v>1498</v>
      </c>
      <c r="B63" s="32" t="s">
        <v>1499</v>
      </c>
      <c r="C63" s="32" t="s">
        <v>1460</v>
      </c>
      <c r="D63" s="14">
        <v>1817</v>
      </c>
      <c r="E63" s="15">
        <v>112.37</v>
      </c>
      <c r="F63" s="16">
        <v>1.6000000000000001E-3</v>
      </c>
      <c r="G63" s="16"/>
    </row>
    <row r="64" spans="1:7" x14ac:dyDescent="0.35">
      <c r="A64" s="13" t="s">
        <v>1500</v>
      </c>
      <c r="B64" s="32" t="s">
        <v>1501</v>
      </c>
      <c r="C64" s="32" t="s">
        <v>1460</v>
      </c>
      <c r="D64" s="14">
        <v>1555</v>
      </c>
      <c r="E64" s="15">
        <v>112.05</v>
      </c>
      <c r="F64" s="16">
        <v>1.6000000000000001E-3</v>
      </c>
      <c r="G64" s="16"/>
    </row>
    <row r="65" spans="1:7" x14ac:dyDescent="0.35">
      <c r="A65" s="13" t="s">
        <v>1502</v>
      </c>
      <c r="B65" s="32" t="s">
        <v>1503</v>
      </c>
      <c r="C65" s="32" t="s">
        <v>1473</v>
      </c>
      <c r="D65" s="14">
        <v>6011</v>
      </c>
      <c r="E65" s="15">
        <v>103.19</v>
      </c>
      <c r="F65" s="16">
        <v>1.5E-3</v>
      </c>
      <c r="G65" s="16"/>
    </row>
    <row r="66" spans="1:7" x14ac:dyDescent="0.35">
      <c r="A66" s="13" t="s">
        <v>1504</v>
      </c>
      <c r="B66" s="32" t="s">
        <v>1505</v>
      </c>
      <c r="C66" s="32" t="s">
        <v>1460</v>
      </c>
      <c r="D66" s="14">
        <v>188</v>
      </c>
      <c r="E66" s="15">
        <v>101.43</v>
      </c>
      <c r="F66" s="16">
        <v>1.4E-3</v>
      </c>
      <c r="G66" s="16"/>
    </row>
    <row r="67" spans="1:7" x14ac:dyDescent="0.35">
      <c r="A67" s="13" t="s">
        <v>1506</v>
      </c>
      <c r="B67" s="32" t="s">
        <v>1507</v>
      </c>
      <c r="C67" s="32" t="s">
        <v>1457</v>
      </c>
      <c r="D67" s="14">
        <v>1684</v>
      </c>
      <c r="E67" s="15">
        <v>100.14</v>
      </c>
      <c r="F67" s="16">
        <v>1.4E-3</v>
      </c>
      <c r="G67" s="16"/>
    </row>
    <row r="68" spans="1:7" x14ac:dyDescent="0.35">
      <c r="A68" s="13" t="s">
        <v>1508</v>
      </c>
      <c r="B68" s="32" t="s">
        <v>1509</v>
      </c>
      <c r="C68" s="32" t="s">
        <v>1460</v>
      </c>
      <c r="D68" s="14">
        <v>339</v>
      </c>
      <c r="E68" s="15">
        <v>99.32</v>
      </c>
      <c r="F68" s="16">
        <v>1.4E-3</v>
      </c>
      <c r="G68" s="16"/>
    </row>
    <row r="69" spans="1:7" x14ac:dyDescent="0.35">
      <c r="A69" s="13" t="s">
        <v>1510</v>
      </c>
      <c r="B69" s="32" t="s">
        <v>1511</v>
      </c>
      <c r="C69" s="32" t="s">
        <v>1450</v>
      </c>
      <c r="D69" s="14">
        <v>382</v>
      </c>
      <c r="E69" s="15">
        <v>98.27</v>
      </c>
      <c r="F69" s="16">
        <v>1.4E-3</v>
      </c>
      <c r="G69" s="16"/>
    </row>
    <row r="70" spans="1:7" x14ac:dyDescent="0.35">
      <c r="A70" s="13" t="s">
        <v>1512</v>
      </c>
      <c r="B70" s="32" t="s">
        <v>1513</v>
      </c>
      <c r="C70" s="32" t="s">
        <v>1460</v>
      </c>
      <c r="D70" s="14">
        <v>234</v>
      </c>
      <c r="E70" s="15">
        <v>92.61</v>
      </c>
      <c r="F70" s="16">
        <v>1.2999999999999999E-3</v>
      </c>
      <c r="G70" s="16"/>
    </row>
    <row r="71" spans="1:7" x14ac:dyDescent="0.35">
      <c r="A71" s="13" t="s">
        <v>1514</v>
      </c>
      <c r="B71" s="32" t="s">
        <v>1515</v>
      </c>
      <c r="C71" s="32" t="s">
        <v>1457</v>
      </c>
      <c r="D71" s="14">
        <v>920</v>
      </c>
      <c r="E71" s="15">
        <v>90.78</v>
      </c>
      <c r="F71" s="16">
        <v>1.2999999999999999E-3</v>
      </c>
      <c r="G71" s="16"/>
    </row>
    <row r="72" spans="1:7" x14ac:dyDescent="0.35">
      <c r="A72" s="13" t="s">
        <v>1516</v>
      </c>
      <c r="B72" s="32" t="s">
        <v>1517</v>
      </c>
      <c r="C72" s="32" t="s">
        <v>1473</v>
      </c>
      <c r="D72" s="14">
        <v>215</v>
      </c>
      <c r="E72" s="15">
        <v>89.35</v>
      </c>
      <c r="F72" s="16">
        <v>1.2999999999999999E-3</v>
      </c>
      <c r="G72" s="16"/>
    </row>
    <row r="73" spans="1:7" x14ac:dyDescent="0.35">
      <c r="A73" s="13" t="s">
        <v>1518</v>
      </c>
      <c r="B73" s="32" t="s">
        <v>1519</v>
      </c>
      <c r="C73" s="32" t="s">
        <v>1457</v>
      </c>
      <c r="D73" s="14">
        <v>302</v>
      </c>
      <c r="E73" s="15">
        <v>76.430000000000007</v>
      </c>
      <c r="F73" s="16">
        <v>1.1000000000000001E-3</v>
      </c>
      <c r="G73" s="16"/>
    </row>
    <row r="74" spans="1:7" x14ac:dyDescent="0.35">
      <c r="A74" s="13" t="s">
        <v>1520</v>
      </c>
      <c r="B74" s="32" t="s">
        <v>1521</v>
      </c>
      <c r="C74" s="32" t="s">
        <v>1460</v>
      </c>
      <c r="D74" s="14">
        <v>887</v>
      </c>
      <c r="E74" s="15">
        <v>71.760000000000005</v>
      </c>
      <c r="F74" s="16">
        <v>1E-3</v>
      </c>
      <c r="G74" s="16"/>
    </row>
    <row r="75" spans="1:7" x14ac:dyDescent="0.35">
      <c r="A75" s="13" t="s">
        <v>1522</v>
      </c>
      <c r="B75" s="32" t="s">
        <v>1523</v>
      </c>
      <c r="C75" s="32" t="s">
        <v>1460</v>
      </c>
      <c r="D75" s="14">
        <v>150</v>
      </c>
      <c r="E75" s="15">
        <v>66.77</v>
      </c>
      <c r="F75" s="16">
        <v>8.9999999999999998E-4</v>
      </c>
      <c r="G75" s="16"/>
    </row>
    <row r="76" spans="1:7" x14ac:dyDescent="0.35">
      <c r="A76" s="13" t="s">
        <v>1524</v>
      </c>
      <c r="B76" s="32" t="s">
        <v>1525</v>
      </c>
      <c r="C76" s="32" t="s">
        <v>1460</v>
      </c>
      <c r="D76" s="14">
        <v>343</v>
      </c>
      <c r="E76" s="15">
        <v>61.04</v>
      </c>
      <c r="F76" s="16">
        <v>8.9999999999999998E-4</v>
      </c>
      <c r="G76" s="16"/>
    </row>
    <row r="77" spans="1:7" x14ac:dyDescent="0.35">
      <c r="A77" s="13" t="s">
        <v>1526</v>
      </c>
      <c r="B77" s="32" t="s">
        <v>1527</v>
      </c>
      <c r="C77" s="32" t="s">
        <v>1460</v>
      </c>
      <c r="D77" s="14">
        <v>34</v>
      </c>
      <c r="E77" s="15">
        <v>57.96</v>
      </c>
      <c r="F77" s="16">
        <v>8.0000000000000004E-4</v>
      </c>
      <c r="G77" s="16"/>
    </row>
    <row r="78" spans="1:7" x14ac:dyDescent="0.35">
      <c r="A78" s="13" t="s">
        <v>1528</v>
      </c>
      <c r="B78" s="32" t="s">
        <v>1529</v>
      </c>
      <c r="C78" s="32" t="s">
        <v>1473</v>
      </c>
      <c r="D78" s="14">
        <v>426</v>
      </c>
      <c r="E78" s="15">
        <v>52.15</v>
      </c>
      <c r="F78" s="16">
        <v>6.9999999999999999E-4</v>
      </c>
      <c r="G78" s="16"/>
    </row>
    <row r="79" spans="1:7" x14ac:dyDescent="0.35">
      <c r="A79" s="13" t="s">
        <v>1530</v>
      </c>
      <c r="B79" s="32" t="s">
        <v>1531</v>
      </c>
      <c r="C79" s="32" t="s">
        <v>1450</v>
      </c>
      <c r="D79" s="14">
        <v>694</v>
      </c>
      <c r="E79" s="15">
        <v>45.7</v>
      </c>
      <c r="F79" s="16">
        <v>5.9999999999999995E-4</v>
      </c>
      <c r="G79" s="16"/>
    </row>
    <row r="80" spans="1:7" x14ac:dyDescent="0.35">
      <c r="A80" s="13" t="s">
        <v>1532</v>
      </c>
      <c r="B80" s="32" t="s">
        <v>1533</v>
      </c>
      <c r="C80" s="32" t="s">
        <v>1460</v>
      </c>
      <c r="D80" s="14">
        <v>1091</v>
      </c>
      <c r="E80" s="15">
        <v>44.39</v>
      </c>
      <c r="F80" s="16">
        <v>5.9999999999999995E-4</v>
      </c>
      <c r="G80" s="16"/>
    </row>
    <row r="81" spans="1:7" x14ac:dyDescent="0.35">
      <c r="A81" s="13" t="s">
        <v>1534</v>
      </c>
      <c r="B81" s="32" t="s">
        <v>1535</v>
      </c>
      <c r="C81" s="32" t="s">
        <v>1460</v>
      </c>
      <c r="D81" s="14">
        <v>105</v>
      </c>
      <c r="E81" s="15">
        <v>43.56</v>
      </c>
      <c r="F81" s="16">
        <v>5.9999999999999995E-4</v>
      </c>
      <c r="G81" s="16"/>
    </row>
    <row r="82" spans="1:7" x14ac:dyDescent="0.35">
      <c r="A82" s="13" t="s">
        <v>1536</v>
      </c>
      <c r="B82" s="32" t="s">
        <v>1537</v>
      </c>
      <c r="C82" s="32" t="s">
        <v>1473</v>
      </c>
      <c r="D82" s="14">
        <v>1335</v>
      </c>
      <c r="E82" s="15">
        <v>37.299999999999997</v>
      </c>
      <c r="F82" s="16">
        <v>5.0000000000000001E-4</v>
      </c>
      <c r="G82" s="16"/>
    </row>
    <row r="83" spans="1:7" x14ac:dyDescent="0.35">
      <c r="A83" s="13" t="s">
        <v>1538</v>
      </c>
      <c r="B83" s="32" t="s">
        <v>1539</v>
      </c>
      <c r="C83" s="32" t="s">
        <v>1460</v>
      </c>
      <c r="D83" s="14">
        <v>739</v>
      </c>
      <c r="E83" s="15">
        <v>36.29</v>
      </c>
      <c r="F83" s="16">
        <v>5.0000000000000001E-4</v>
      </c>
      <c r="G83" s="16"/>
    </row>
    <row r="84" spans="1:7" x14ac:dyDescent="0.35">
      <c r="A84" s="13" t="s">
        <v>1540</v>
      </c>
      <c r="B84" s="32" t="s">
        <v>1541</v>
      </c>
      <c r="C84" s="32" t="s">
        <v>1457</v>
      </c>
      <c r="D84" s="14">
        <v>122</v>
      </c>
      <c r="E84" s="15">
        <v>35.24</v>
      </c>
      <c r="F84" s="16">
        <v>5.0000000000000001E-4</v>
      </c>
      <c r="G84" s="16"/>
    </row>
    <row r="85" spans="1:7" x14ac:dyDescent="0.35">
      <c r="A85" s="13" t="s">
        <v>1542</v>
      </c>
      <c r="B85" s="32" t="s">
        <v>1543</v>
      </c>
      <c r="C85" s="32" t="s">
        <v>1460</v>
      </c>
      <c r="D85" s="14">
        <v>66</v>
      </c>
      <c r="E85" s="15">
        <v>33.44</v>
      </c>
      <c r="F85" s="16">
        <v>5.0000000000000001E-4</v>
      </c>
      <c r="G85" s="16"/>
    </row>
    <row r="86" spans="1:7" x14ac:dyDescent="0.35">
      <c r="A86" s="13" t="s">
        <v>1544</v>
      </c>
      <c r="B86" s="32" t="s">
        <v>1545</v>
      </c>
      <c r="C86" s="32" t="s">
        <v>1460</v>
      </c>
      <c r="D86" s="14">
        <v>242</v>
      </c>
      <c r="E86" s="15">
        <v>33.28</v>
      </c>
      <c r="F86" s="16">
        <v>5.0000000000000001E-4</v>
      </c>
      <c r="G86" s="16"/>
    </row>
    <row r="87" spans="1:7" x14ac:dyDescent="0.35">
      <c r="A87" s="13" t="s">
        <v>1546</v>
      </c>
      <c r="B87" s="32" t="s">
        <v>1547</v>
      </c>
      <c r="C87" s="32" t="s">
        <v>1548</v>
      </c>
      <c r="D87" s="14">
        <v>1816</v>
      </c>
      <c r="E87" s="15">
        <v>33.200000000000003</v>
      </c>
      <c r="F87" s="16">
        <v>5.0000000000000001E-4</v>
      </c>
      <c r="G87" s="16"/>
    </row>
    <row r="88" spans="1:7" x14ac:dyDescent="0.35">
      <c r="A88" s="13" t="s">
        <v>1549</v>
      </c>
      <c r="B88" s="32" t="s">
        <v>1550</v>
      </c>
      <c r="C88" s="32" t="s">
        <v>1460</v>
      </c>
      <c r="D88" s="14">
        <v>599</v>
      </c>
      <c r="E88" s="15">
        <v>32.340000000000003</v>
      </c>
      <c r="F88" s="16">
        <v>5.0000000000000001E-4</v>
      </c>
      <c r="G88" s="16"/>
    </row>
    <row r="89" spans="1:7" x14ac:dyDescent="0.35">
      <c r="A89" s="13" t="s">
        <v>1551</v>
      </c>
      <c r="B89" s="32" t="s">
        <v>1552</v>
      </c>
      <c r="C89" s="32" t="s">
        <v>1460</v>
      </c>
      <c r="D89" s="14">
        <v>60</v>
      </c>
      <c r="E89" s="15">
        <v>29.62</v>
      </c>
      <c r="F89" s="16">
        <v>4.0000000000000002E-4</v>
      </c>
      <c r="G89" s="16"/>
    </row>
    <row r="90" spans="1:7" x14ac:dyDescent="0.35">
      <c r="A90" s="13" t="s">
        <v>1553</v>
      </c>
      <c r="B90" s="32" t="s">
        <v>1554</v>
      </c>
      <c r="C90" s="32" t="s">
        <v>1460</v>
      </c>
      <c r="D90" s="14">
        <v>287</v>
      </c>
      <c r="E90" s="15">
        <v>28.53</v>
      </c>
      <c r="F90" s="16">
        <v>4.0000000000000002E-4</v>
      </c>
      <c r="G90" s="16"/>
    </row>
    <row r="91" spans="1:7" x14ac:dyDescent="0.35">
      <c r="A91" s="13" t="s">
        <v>1555</v>
      </c>
      <c r="B91" s="32" t="s">
        <v>1556</v>
      </c>
      <c r="C91" s="32" t="s">
        <v>1450</v>
      </c>
      <c r="D91" s="14">
        <v>187</v>
      </c>
      <c r="E91" s="15">
        <v>27.87</v>
      </c>
      <c r="F91" s="16">
        <v>4.0000000000000002E-4</v>
      </c>
      <c r="G91" s="16"/>
    </row>
    <row r="92" spans="1:7" x14ac:dyDescent="0.35">
      <c r="A92" s="13" t="s">
        <v>1557</v>
      </c>
      <c r="B92" s="32" t="s">
        <v>1558</v>
      </c>
      <c r="C92" s="32" t="s">
        <v>1460</v>
      </c>
      <c r="D92" s="14">
        <v>142</v>
      </c>
      <c r="E92" s="15">
        <v>21.43</v>
      </c>
      <c r="F92" s="16">
        <v>2.9999999999999997E-4</v>
      </c>
      <c r="G92" s="16"/>
    </row>
    <row r="93" spans="1:7" x14ac:dyDescent="0.35">
      <c r="A93" s="17" t="s">
        <v>193</v>
      </c>
      <c r="B93" s="33"/>
      <c r="C93" s="33"/>
      <c r="D93" s="18"/>
      <c r="E93" s="19">
        <v>18707.939999999999</v>
      </c>
      <c r="F93" s="20">
        <v>0.26319999999999999</v>
      </c>
      <c r="G93" s="21"/>
    </row>
    <row r="94" spans="1:7" x14ac:dyDescent="0.35">
      <c r="A94" s="13"/>
      <c r="B94" s="32"/>
      <c r="C94" s="32"/>
      <c r="D94" s="14"/>
      <c r="E94" s="15"/>
      <c r="F94" s="16"/>
      <c r="G94" s="16"/>
    </row>
    <row r="95" spans="1:7" x14ac:dyDescent="0.35">
      <c r="A95" s="24" t="s">
        <v>196</v>
      </c>
      <c r="B95" s="34"/>
      <c r="C95" s="34"/>
      <c r="D95" s="25"/>
      <c r="E95" s="19">
        <v>68838.7</v>
      </c>
      <c r="F95" s="20">
        <v>0.96779999999999999</v>
      </c>
      <c r="G95" s="21"/>
    </row>
    <row r="96" spans="1:7" x14ac:dyDescent="0.35">
      <c r="A96" s="13"/>
      <c r="B96" s="32"/>
      <c r="C96" s="32"/>
      <c r="D96" s="14"/>
      <c r="E96" s="15"/>
      <c r="F96" s="16"/>
      <c r="G96" s="16"/>
    </row>
    <row r="97" spans="1:7" x14ac:dyDescent="0.35">
      <c r="A97" s="13"/>
      <c r="B97" s="32"/>
      <c r="C97" s="32"/>
      <c r="D97" s="14"/>
      <c r="E97" s="15"/>
      <c r="F97" s="16"/>
      <c r="G97" s="16"/>
    </row>
    <row r="98" spans="1:7" x14ac:dyDescent="0.35">
      <c r="A98" s="17" t="s">
        <v>205</v>
      </c>
      <c r="B98" s="32"/>
      <c r="C98" s="32"/>
      <c r="D98" s="14"/>
      <c r="E98" s="15"/>
      <c r="F98" s="16"/>
      <c r="G98" s="16"/>
    </row>
    <row r="99" spans="1:7" x14ac:dyDescent="0.35">
      <c r="A99" s="13" t="s">
        <v>206</v>
      </c>
      <c r="B99" s="32"/>
      <c r="C99" s="32"/>
      <c r="D99" s="14"/>
      <c r="E99" s="15">
        <v>2286.58</v>
      </c>
      <c r="F99" s="16">
        <v>3.2099999999999997E-2</v>
      </c>
      <c r="G99" s="16">
        <v>6.6451999999999997E-2</v>
      </c>
    </row>
    <row r="100" spans="1:7" x14ac:dyDescent="0.35">
      <c r="A100" s="17" t="s">
        <v>193</v>
      </c>
      <c r="B100" s="33"/>
      <c r="C100" s="33"/>
      <c r="D100" s="18"/>
      <c r="E100" s="19">
        <v>2286.58</v>
      </c>
      <c r="F100" s="20">
        <v>3.2099999999999997E-2</v>
      </c>
      <c r="G100" s="21"/>
    </row>
    <row r="101" spans="1:7" x14ac:dyDescent="0.35">
      <c r="A101" s="13"/>
      <c r="B101" s="32"/>
      <c r="C101" s="32"/>
      <c r="D101" s="14"/>
      <c r="E101" s="15"/>
      <c r="F101" s="16"/>
      <c r="G101" s="16"/>
    </row>
    <row r="102" spans="1:7" x14ac:dyDescent="0.35">
      <c r="A102" s="24" t="s">
        <v>196</v>
      </c>
      <c r="B102" s="34"/>
      <c r="C102" s="34"/>
      <c r="D102" s="25"/>
      <c r="E102" s="19">
        <v>2286.58</v>
      </c>
      <c r="F102" s="20">
        <v>3.2099999999999997E-2</v>
      </c>
      <c r="G102" s="21"/>
    </row>
    <row r="103" spans="1:7" x14ac:dyDescent="0.35">
      <c r="A103" s="13" t="s">
        <v>207</v>
      </c>
      <c r="B103" s="32"/>
      <c r="C103" s="32"/>
      <c r="D103" s="14"/>
      <c r="E103" s="15">
        <v>0.4162961</v>
      </c>
      <c r="F103" s="16">
        <v>5.0000000000000004E-6</v>
      </c>
      <c r="G103" s="16"/>
    </row>
    <row r="104" spans="1:7" x14ac:dyDescent="0.35">
      <c r="A104" s="13" t="s">
        <v>208</v>
      </c>
      <c r="B104" s="32"/>
      <c r="C104" s="32"/>
      <c r="D104" s="14"/>
      <c r="E104" s="15">
        <v>10.783703900000001</v>
      </c>
      <c r="F104" s="16">
        <v>9.5000000000000005E-5</v>
      </c>
      <c r="G104" s="16">
        <v>6.6450999999999996E-2</v>
      </c>
    </row>
    <row r="105" spans="1:7" x14ac:dyDescent="0.35">
      <c r="A105" s="27" t="s">
        <v>209</v>
      </c>
      <c r="B105" s="35"/>
      <c r="C105" s="35"/>
      <c r="D105" s="28"/>
      <c r="E105" s="29">
        <v>71136.479999999996</v>
      </c>
      <c r="F105" s="30">
        <v>1</v>
      </c>
      <c r="G105" s="30"/>
    </row>
    <row r="110" spans="1:7" x14ac:dyDescent="0.35">
      <c r="A110" s="1" t="s">
        <v>212</v>
      </c>
    </row>
    <row r="111" spans="1:7" x14ac:dyDescent="0.35">
      <c r="A111" s="48" t="s">
        <v>213</v>
      </c>
      <c r="B111" s="3" t="s">
        <v>131</v>
      </c>
    </row>
    <row r="112" spans="1:7" x14ac:dyDescent="0.35">
      <c r="A112" t="s">
        <v>214</v>
      </c>
    </row>
    <row r="113" spans="1:3" x14ac:dyDescent="0.35">
      <c r="A113" t="s">
        <v>267</v>
      </c>
      <c r="B113" t="s">
        <v>216</v>
      </c>
      <c r="C113" t="s">
        <v>216</v>
      </c>
    </row>
    <row r="114" spans="1:3" x14ac:dyDescent="0.35">
      <c r="B114" s="49">
        <v>45625</v>
      </c>
      <c r="C114" s="49">
        <v>45657</v>
      </c>
    </row>
    <row r="115" spans="1:3" x14ac:dyDescent="0.35">
      <c r="A115" t="s">
        <v>268</v>
      </c>
      <c r="B115">
        <v>12.291499999999999</v>
      </c>
      <c r="C115">
        <v>12.414999999999999</v>
      </c>
    </row>
    <row r="116" spans="1:3" x14ac:dyDescent="0.35">
      <c r="A116" t="s">
        <v>269</v>
      </c>
      <c r="B116">
        <v>12.291499999999999</v>
      </c>
      <c r="C116">
        <v>12.414999999999999</v>
      </c>
    </row>
    <row r="117" spans="1:3" x14ac:dyDescent="0.35">
      <c r="A117" t="s">
        <v>270</v>
      </c>
      <c r="B117">
        <v>12.132</v>
      </c>
      <c r="C117">
        <v>12.2356</v>
      </c>
    </row>
    <row r="118" spans="1:3" x14ac:dyDescent="0.35">
      <c r="A118" t="s">
        <v>271</v>
      </c>
      <c r="B118">
        <v>12.132</v>
      </c>
      <c r="C118">
        <v>12.2356</v>
      </c>
    </row>
    <row r="120" spans="1:3" x14ac:dyDescent="0.35">
      <c r="A120" t="s">
        <v>218</v>
      </c>
      <c r="B120" s="3" t="s">
        <v>131</v>
      </c>
    </row>
    <row r="121" spans="1:3" x14ac:dyDescent="0.35">
      <c r="A121" t="s">
        <v>219</v>
      </c>
      <c r="B121" s="3" t="s">
        <v>131</v>
      </c>
    </row>
    <row r="122" spans="1:3" ht="30" customHeight="1" x14ac:dyDescent="0.35">
      <c r="A122" s="48" t="s">
        <v>220</v>
      </c>
      <c r="B122" s="3" t="s">
        <v>131</v>
      </c>
    </row>
    <row r="123" spans="1:3" ht="30" customHeight="1" x14ac:dyDescent="0.35">
      <c r="A123" s="48" t="s">
        <v>221</v>
      </c>
      <c r="B123" s="50">
        <v>18707.928850600001</v>
      </c>
    </row>
    <row r="124" spans="1:3" x14ac:dyDescent="0.35">
      <c r="A124" t="s">
        <v>517</v>
      </c>
      <c r="B124" s="50">
        <v>5.6399999999999999E-2</v>
      </c>
    </row>
    <row r="125" spans="1:3" ht="45" customHeight="1" x14ac:dyDescent="0.35">
      <c r="A125" s="48" t="s">
        <v>621</v>
      </c>
      <c r="B125" s="3" t="s">
        <v>131</v>
      </c>
    </row>
    <row r="126" spans="1:3" x14ac:dyDescent="0.35">
      <c r="B126" s="3"/>
    </row>
    <row r="127" spans="1:3" ht="30" customHeight="1" x14ac:dyDescent="0.35">
      <c r="A127" s="48" t="s">
        <v>622</v>
      </c>
      <c r="B127" s="3" t="s">
        <v>131</v>
      </c>
    </row>
    <row r="128" spans="1:3" ht="30" customHeight="1" x14ac:dyDescent="0.35">
      <c r="A128" s="48" t="s">
        <v>623</v>
      </c>
      <c r="B128" t="s">
        <v>131</v>
      </c>
    </row>
    <row r="129" spans="1:4" ht="30" customHeight="1" x14ac:dyDescent="0.35">
      <c r="A129" s="48" t="s">
        <v>624</v>
      </c>
      <c r="B129" s="3" t="s">
        <v>131</v>
      </c>
    </row>
    <row r="130" spans="1:4" ht="30" customHeight="1" x14ac:dyDescent="0.35">
      <c r="A130" s="48" t="s">
        <v>625</v>
      </c>
      <c r="B130" s="3" t="s">
        <v>131</v>
      </c>
    </row>
    <row r="132" spans="1:4" ht="70" customHeight="1" x14ac:dyDescent="0.35">
      <c r="A132" s="71" t="s">
        <v>237</v>
      </c>
      <c r="B132" s="71" t="s">
        <v>238</v>
      </c>
      <c r="C132" s="71" t="s">
        <v>5</v>
      </c>
      <c r="D132" s="71" t="s">
        <v>6</v>
      </c>
    </row>
    <row r="133" spans="1:4" ht="70" customHeight="1" x14ac:dyDescent="0.35">
      <c r="A133" s="71" t="s">
        <v>1559</v>
      </c>
      <c r="B133" s="71"/>
      <c r="C133" s="71" t="s">
        <v>54</v>
      </c>
      <c r="D133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H46"/>
  <sheetViews>
    <sheetView showGridLines="0" workbookViewId="0">
      <pane ySplit="4" topLeftCell="A5" activePane="bottomLeft" state="frozen"/>
      <selection pane="bottomLeft" activeCell="B30" sqref="B30"/>
    </sheetView>
  </sheetViews>
  <sheetFormatPr defaultRowHeight="14.5" x14ac:dyDescent="0.35"/>
  <cols>
    <col min="1" max="1" width="50.54296875" customWidth="1"/>
    <col min="2" max="2" width="22" bestFit="1" customWidth="1"/>
    <col min="3" max="3" width="26.7265625" customWidth="1"/>
    <col min="4" max="4" width="22" customWidth="1"/>
    <col min="5" max="5" width="16.453125" customWidth="1"/>
    <col min="6" max="6" width="22" customWidth="1"/>
    <col min="7" max="7" width="6.1796875" style="2" bestFit="1" customWidth="1"/>
    <col min="12" max="12" width="70.26953125" bestFit="1" customWidth="1"/>
    <col min="13" max="13" width="10.81640625" bestFit="1" customWidth="1"/>
    <col min="14" max="14" width="10.54296875" bestFit="1" customWidth="1"/>
    <col min="15" max="15" width="12" bestFit="1" customWidth="1"/>
    <col min="16" max="16" width="12.54296875" customWidth="1"/>
  </cols>
  <sheetData>
    <row r="1" spans="1:8" ht="36.75" customHeight="1" x14ac:dyDescent="0.35">
      <c r="A1" s="74" t="s">
        <v>1560</v>
      </c>
      <c r="B1" s="75"/>
      <c r="C1" s="75"/>
      <c r="D1" s="75"/>
      <c r="E1" s="75"/>
      <c r="F1" s="75"/>
      <c r="G1" s="76"/>
      <c r="H1" s="47" t="str">
        <f>HYPERLINK("[EDEL_Portfolio Monthly Notes 31-Dec-2024.xlsx]Index!A1","Index")</f>
        <v>Index</v>
      </c>
    </row>
    <row r="2" spans="1:8" ht="19.5" customHeight="1" x14ac:dyDescent="0.35">
      <c r="A2" s="74" t="s">
        <v>1561</v>
      </c>
      <c r="B2" s="75"/>
      <c r="C2" s="75"/>
      <c r="D2" s="75"/>
      <c r="E2" s="75"/>
      <c r="F2" s="75"/>
      <c r="G2" s="76"/>
    </row>
    <row r="4" spans="1:8" ht="48" customHeight="1" x14ac:dyDescent="0.35">
      <c r="A4" s="4" t="s">
        <v>123</v>
      </c>
      <c r="B4" s="4" t="s">
        <v>124</v>
      </c>
      <c r="C4" s="4" t="s">
        <v>125</v>
      </c>
      <c r="D4" s="5" t="s">
        <v>126</v>
      </c>
      <c r="E4" s="6" t="s">
        <v>127</v>
      </c>
      <c r="F4" s="6" t="s">
        <v>128</v>
      </c>
      <c r="G4" s="7" t="s">
        <v>129</v>
      </c>
    </row>
    <row r="5" spans="1:8" x14ac:dyDescent="0.35">
      <c r="A5" s="8"/>
      <c r="B5" s="31"/>
      <c r="C5" s="31"/>
      <c r="D5" s="9"/>
      <c r="E5" s="10"/>
      <c r="F5" s="11"/>
      <c r="G5" s="12"/>
    </row>
    <row r="6" spans="1:8" x14ac:dyDescent="0.35">
      <c r="A6" s="13"/>
      <c r="B6" s="32"/>
      <c r="C6" s="32"/>
      <c r="D6" s="14"/>
      <c r="E6" s="15"/>
      <c r="F6" s="16"/>
      <c r="G6" s="16"/>
    </row>
    <row r="7" spans="1:8" x14ac:dyDescent="0.35">
      <c r="A7" s="17" t="s">
        <v>617</v>
      </c>
      <c r="B7" s="32"/>
      <c r="C7" s="32"/>
      <c r="D7" s="14"/>
      <c r="E7" s="15"/>
      <c r="F7" s="16"/>
      <c r="G7" s="16"/>
    </row>
    <row r="8" spans="1:8" x14ac:dyDescent="0.35">
      <c r="A8" s="17" t="s">
        <v>618</v>
      </c>
      <c r="B8" s="33"/>
      <c r="C8" s="33"/>
      <c r="D8" s="18"/>
      <c r="E8" s="41"/>
      <c r="F8" s="21"/>
      <c r="G8" s="21"/>
    </row>
    <row r="9" spans="1:8" x14ac:dyDescent="0.35">
      <c r="A9" s="13" t="s">
        <v>1562</v>
      </c>
      <c r="B9" s="32" t="s">
        <v>1563</v>
      </c>
      <c r="C9" s="32"/>
      <c r="D9" s="14">
        <v>174856.90599999999</v>
      </c>
      <c r="E9" s="15">
        <v>7274.54</v>
      </c>
      <c r="F9" s="16">
        <v>0.98880000000000001</v>
      </c>
      <c r="G9" s="16"/>
    </row>
    <row r="10" spans="1:8" x14ac:dyDescent="0.35">
      <c r="A10" s="17" t="s">
        <v>193</v>
      </c>
      <c r="B10" s="33"/>
      <c r="C10" s="33"/>
      <c r="D10" s="18"/>
      <c r="E10" s="19">
        <v>7274.54</v>
      </c>
      <c r="F10" s="20">
        <v>0.98880000000000001</v>
      </c>
      <c r="G10" s="21"/>
    </row>
    <row r="11" spans="1:8" x14ac:dyDescent="0.35">
      <c r="A11" s="13"/>
      <c r="B11" s="32"/>
      <c r="C11" s="32"/>
      <c r="D11" s="14"/>
      <c r="E11" s="15"/>
      <c r="F11" s="16"/>
      <c r="G11" s="16"/>
    </row>
    <row r="12" spans="1:8" x14ac:dyDescent="0.35">
      <c r="A12" s="24" t="s">
        <v>196</v>
      </c>
      <c r="B12" s="34"/>
      <c r="C12" s="34"/>
      <c r="D12" s="25"/>
      <c r="E12" s="19">
        <v>7274.54</v>
      </c>
      <c r="F12" s="20">
        <v>0.98880000000000001</v>
      </c>
      <c r="G12" s="21"/>
    </row>
    <row r="13" spans="1:8" x14ac:dyDescent="0.35">
      <c r="A13" s="13"/>
      <c r="B13" s="32"/>
      <c r="C13" s="32"/>
      <c r="D13" s="14"/>
      <c r="E13" s="15"/>
      <c r="F13" s="16"/>
      <c r="G13" s="16"/>
    </row>
    <row r="14" spans="1:8" x14ac:dyDescent="0.35">
      <c r="A14" s="17" t="s">
        <v>205</v>
      </c>
      <c r="B14" s="32"/>
      <c r="C14" s="32"/>
      <c r="D14" s="14"/>
      <c r="E14" s="15"/>
      <c r="F14" s="16"/>
      <c r="G14" s="16"/>
    </row>
    <row r="15" spans="1:8" x14ac:dyDescent="0.35">
      <c r="A15" s="13" t="s">
        <v>206</v>
      </c>
      <c r="B15" s="32"/>
      <c r="C15" s="32"/>
      <c r="D15" s="14"/>
      <c r="E15" s="15">
        <v>94.98</v>
      </c>
      <c r="F15" s="16">
        <v>1.29E-2</v>
      </c>
      <c r="G15" s="16">
        <v>6.6451999999999997E-2</v>
      </c>
    </row>
    <row r="16" spans="1:8" x14ac:dyDescent="0.35">
      <c r="A16" s="17" t="s">
        <v>193</v>
      </c>
      <c r="B16" s="33"/>
      <c r="C16" s="33"/>
      <c r="D16" s="18"/>
      <c r="E16" s="19">
        <v>94.98</v>
      </c>
      <c r="F16" s="20">
        <v>1.29E-2</v>
      </c>
      <c r="G16" s="21"/>
    </row>
    <row r="17" spans="1:7" x14ac:dyDescent="0.35">
      <c r="A17" s="13"/>
      <c r="B17" s="32"/>
      <c r="C17" s="32"/>
      <c r="D17" s="14"/>
      <c r="E17" s="15"/>
      <c r="F17" s="16"/>
      <c r="G17" s="16"/>
    </row>
    <row r="18" spans="1:7" x14ac:dyDescent="0.35">
      <c r="A18" s="24" t="s">
        <v>196</v>
      </c>
      <c r="B18" s="34"/>
      <c r="C18" s="34"/>
      <c r="D18" s="25"/>
      <c r="E18" s="19">
        <v>94.98</v>
      </c>
      <c r="F18" s="20">
        <v>1.29E-2</v>
      </c>
      <c r="G18" s="21"/>
    </row>
    <row r="19" spans="1:7" x14ac:dyDescent="0.35">
      <c r="A19" s="13" t="s">
        <v>207</v>
      </c>
      <c r="B19" s="32"/>
      <c r="C19" s="32"/>
      <c r="D19" s="14"/>
      <c r="E19" s="15">
        <v>1.7292600000000002E-2</v>
      </c>
      <c r="F19" s="16">
        <v>1.9999999999999999E-6</v>
      </c>
      <c r="G19" s="16"/>
    </row>
    <row r="20" spans="1:7" x14ac:dyDescent="0.35">
      <c r="A20" s="13" t="s">
        <v>208</v>
      </c>
      <c r="B20" s="32"/>
      <c r="C20" s="32"/>
      <c r="D20" s="14"/>
      <c r="E20" s="36">
        <v>-12.9672926</v>
      </c>
      <c r="F20" s="26">
        <v>-1.702E-3</v>
      </c>
      <c r="G20" s="16">
        <v>6.6451999999999997E-2</v>
      </c>
    </row>
    <row r="21" spans="1:7" x14ac:dyDescent="0.35">
      <c r="A21" s="27" t="s">
        <v>209</v>
      </c>
      <c r="B21" s="35"/>
      <c r="C21" s="35"/>
      <c r="D21" s="28"/>
      <c r="E21" s="29">
        <v>7356.57</v>
      </c>
      <c r="F21" s="30">
        <v>1</v>
      </c>
      <c r="G21" s="30"/>
    </row>
    <row r="26" spans="1:7" x14ac:dyDescent="0.35">
      <c r="A26" s="1" t="s">
        <v>212</v>
      </c>
    </row>
    <row r="27" spans="1:7" x14ac:dyDescent="0.35">
      <c r="A27" s="48" t="s">
        <v>213</v>
      </c>
      <c r="B27" s="3" t="s">
        <v>131</v>
      </c>
    </row>
    <row r="28" spans="1:7" x14ac:dyDescent="0.35">
      <c r="A28" t="s">
        <v>214</v>
      </c>
    </row>
    <row r="29" spans="1:7" x14ac:dyDescent="0.35">
      <c r="A29" t="s">
        <v>267</v>
      </c>
      <c r="B29" t="s">
        <v>216</v>
      </c>
      <c r="C29" t="s">
        <v>216</v>
      </c>
    </row>
    <row r="30" spans="1:7" x14ac:dyDescent="0.35">
      <c r="B30" s="49">
        <v>45625</v>
      </c>
      <c r="C30" s="49">
        <v>45656</v>
      </c>
    </row>
    <row r="31" spans="1:7" x14ac:dyDescent="0.35">
      <c r="A31" t="s">
        <v>515</v>
      </c>
      <c r="B31">
        <v>20.591100000000001</v>
      </c>
      <c r="C31">
        <v>20.209099999999999</v>
      </c>
    </row>
    <row r="32" spans="1:7" x14ac:dyDescent="0.35">
      <c r="A32" t="s">
        <v>516</v>
      </c>
      <c r="B32">
        <v>18.762899999999998</v>
      </c>
      <c r="C32">
        <v>18.401800000000001</v>
      </c>
    </row>
    <row r="34" spans="1:4" x14ac:dyDescent="0.35">
      <c r="A34" t="s">
        <v>218</v>
      </c>
      <c r="B34" s="3" t="s">
        <v>131</v>
      </c>
    </row>
    <row r="35" spans="1:4" x14ac:dyDescent="0.35">
      <c r="A35" t="s">
        <v>219</v>
      </c>
      <c r="B35" s="3" t="s">
        <v>131</v>
      </c>
    </row>
    <row r="36" spans="1:4" ht="30" customHeight="1" x14ac:dyDescent="0.35">
      <c r="A36" s="48" t="s">
        <v>220</v>
      </c>
      <c r="B36" s="3" t="s">
        <v>131</v>
      </c>
    </row>
    <row r="37" spans="1:4" ht="30" customHeight="1" x14ac:dyDescent="0.35">
      <c r="A37" s="48" t="s">
        <v>221</v>
      </c>
      <c r="B37" s="50">
        <v>7274.5373278999996</v>
      </c>
    </row>
    <row r="38" spans="1:4" ht="45" customHeight="1" x14ac:dyDescent="0.35">
      <c r="A38" s="48" t="s">
        <v>621</v>
      </c>
      <c r="B38" s="3" t="s">
        <v>131</v>
      </c>
    </row>
    <row r="39" spans="1:4" x14ac:dyDescent="0.35">
      <c r="B39" s="3"/>
    </row>
    <row r="40" spans="1:4" ht="30" customHeight="1" x14ac:dyDescent="0.35">
      <c r="A40" s="48" t="s">
        <v>622</v>
      </c>
      <c r="B40" s="3" t="s">
        <v>131</v>
      </c>
    </row>
    <row r="41" spans="1:4" ht="30" customHeight="1" x14ac:dyDescent="0.35">
      <c r="A41" s="48" t="s">
        <v>623</v>
      </c>
      <c r="B41" t="s">
        <v>131</v>
      </c>
    </row>
    <row r="42" spans="1:4" ht="30" customHeight="1" x14ac:dyDescent="0.35">
      <c r="A42" s="48" t="s">
        <v>624</v>
      </c>
      <c r="B42" s="3" t="s">
        <v>131</v>
      </c>
    </row>
    <row r="43" spans="1:4" ht="30" customHeight="1" x14ac:dyDescent="0.35">
      <c r="A43" s="48" t="s">
        <v>625</v>
      </c>
      <c r="B43" s="3" t="s">
        <v>131</v>
      </c>
    </row>
    <row r="45" spans="1:4" ht="70" customHeight="1" x14ac:dyDescent="0.35">
      <c r="A45" s="71" t="s">
        <v>237</v>
      </c>
      <c r="B45" s="71" t="s">
        <v>238</v>
      </c>
      <c r="C45" s="71" t="s">
        <v>5</v>
      </c>
      <c r="D45" s="71" t="s">
        <v>6</v>
      </c>
    </row>
    <row r="46" spans="1:4" ht="70" customHeight="1" x14ac:dyDescent="0.35">
      <c r="A46" s="71" t="s">
        <v>1564</v>
      </c>
      <c r="B46" s="71"/>
      <c r="C46" s="71" t="s">
        <v>56</v>
      </c>
      <c r="D46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H137"/>
  <sheetViews>
    <sheetView showGridLines="0" workbookViewId="0">
      <pane ySplit="4" topLeftCell="A73" activePane="bottomLeft" state="frozen"/>
      <selection pane="bottomLeft" activeCell="A78" sqref="A78"/>
    </sheetView>
  </sheetViews>
  <sheetFormatPr defaultRowHeight="14.5" x14ac:dyDescent="0.35"/>
  <cols>
    <col min="1" max="1" width="50.54296875" customWidth="1"/>
    <col min="2" max="2" width="22" bestFit="1" customWidth="1"/>
    <col min="3" max="3" width="26.7265625" customWidth="1"/>
    <col min="4" max="4" width="22" customWidth="1"/>
    <col min="5" max="5" width="16.453125" customWidth="1"/>
    <col min="6" max="6" width="22" customWidth="1"/>
    <col min="7" max="7" width="6.1796875" style="2" bestFit="1" customWidth="1"/>
    <col min="12" max="12" width="70.26953125" bestFit="1" customWidth="1"/>
    <col min="13" max="13" width="10.81640625" bestFit="1" customWidth="1"/>
    <col min="14" max="14" width="10.54296875" bestFit="1" customWidth="1"/>
    <col min="15" max="15" width="12" bestFit="1" customWidth="1"/>
    <col min="16" max="16" width="12.54296875" customWidth="1"/>
  </cols>
  <sheetData>
    <row r="1" spans="1:8" ht="36.75" customHeight="1" x14ac:dyDescent="0.35">
      <c r="A1" s="74" t="s">
        <v>1565</v>
      </c>
      <c r="B1" s="75"/>
      <c r="C1" s="75"/>
      <c r="D1" s="75"/>
      <c r="E1" s="75"/>
      <c r="F1" s="75"/>
      <c r="G1" s="76"/>
      <c r="H1" s="47" t="str">
        <f>HYPERLINK("[EDEL_Portfolio Monthly Notes 31-Dec-2024.xlsx]Index!A1","Index")</f>
        <v>Index</v>
      </c>
    </row>
    <row r="2" spans="1:8" ht="19.5" customHeight="1" x14ac:dyDescent="0.35">
      <c r="A2" s="74" t="s">
        <v>1566</v>
      </c>
      <c r="B2" s="75"/>
      <c r="C2" s="75"/>
      <c r="D2" s="75"/>
      <c r="E2" s="75"/>
      <c r="F2" s="75"/>
      <c r="G2" s="76"/>
    </row>
    <row r="4" spans="1:8" ht="48" customHeight="1" x14ac:dyDescent="0.35">
      <c r="A4" s="4" t="s">
        <v>123</v>
      </c>
      <c r="B4" s="4" t="s">
        <v>124</v>
      </c>
      <c r="C4" s="4" t="s">
        <v>125</v>
      </c>
      <c r="D4" s="5" t="s">
        <v>126</v>
      </c>
      <c r="E4" s="6" t="s">
        <v>127</v>
      </c>
      <c r="F4" s="6" t="s">
        <v>128</v>
      </c>
      <c r="G4" s="7" t="s">
        <v>129</v>
      </c>
    </row>
    <row r="5" spans="1:8" x14ac:dyDescent="0.35">
      <c r="A5" s="8"/>
      <c r="B5" s="31"/>
      <c r="C5" s="31"/>
      <c r="D5" s="9"/>
      <c r="E5" s="10"/>
      <c r="F5" s="11"/>
      <c r="G5" s="12"/>
    </row>
    <row r="6" spans="1:8" x14ac:dyDescent="0.35">
      <c r="A6" s="13"/>
      <c r="B6" s="32"/>
      <c r="C6" s="32"/>
      <c r="D6" s="14"/>
      <c r="E6" s="15"/>
      <c r="F6" s="16"/>
      <c r="G6" s="16"/>
    </row>
    <row r="7" spans="1:8" x14ac:dyDescent="0.35">
      <c r="A7" s="17" t="s">
        <v>130</v>
      </c>
      <c r="B7" s="32"/>
      <c r="C7" s="32"/>
      <c r="D7" s="14"/>
      <c r="E7" s="15" t="s">
        <v>131</v>
      </c>
      <c r="F7" s="16" t="s">
        <v>131</v>
      </c>
      <c r="G7" s="16"/>
    </row>
    <row r="8" spans="1:8" x14ac:dyDescent="0.35">
      <c r="A8" s="17" t="s">
        <v>132</v>
      </c>
      <c r="B8" s="32"/>
      <c r="C8" s="32"/>
      <c r="D8" s="14"/>
      <c r="E8" s="15"/>
      <c r="F8" s="16"/>
      <c r="G8" s="16"/>
    </row>
    <row r="9" spans="1:8" x14ac:dyDescent="0.35">
      <c r="A9" s="17" t="s">
        <v>277</v>
      </c>
      <c r="B9" s="32"/>
      <c r="C9" s="32"/>
      <c r="D9" s="14"/>
      <c r="E9" s="15"/>
      <c r="F9" s="16"/>
      <c r="G9" s="16"/>
    </row>
    <row r="10" spans="1:8" x14ac:dyDescent="0.35">
      <c r="A10" s="17" t="s">
        <v>193</v>
      </c>
      <c r="B10" s="32"/>
      <c r="C10" s="32"/>
      <c r="D10" s="14"/>
      <c r="E10" s="22" t="s">
        <v>131</v>
      </c>
      <c r="F10" s="23" t="s">
        <v>131</v>
      </c>
      <c r="G10" s="16"/>
    </row>
    <row r="11" spans="1:8" x14ac:dyDescent="0.35">
      <c r="A11" s="13"/>
      <c r="B11" s="32"/>
      <c r="C11" s="32"/>
      <c r="D11" s="14"/>
      <c r="E11" s="15"/>
      <c r="F11" s="16"/>
      <c r="G11" s="16"/>
    </row>
    <row r="12" spans="1:8" x14ac:dyDescent="0.35">
      <c r="A12" s="17" t="s">
        <v>278</v>
      </c>
      <c r="B12" s="32"/>
      <c r="C12" s="32"/>
      <c r="D12" s="14"/>
      <c r="E12" s="15"/>
      <c r="F12" s="16"/>
      <c r="G12" s="16"/>
    </row>
    <row r="13" spans="1:8" x14ac:dyDescent="0.35">
      <c r="A13" s="13" t="s">
        <v>1567</v>
      </c>
      <c r="B13" s="32" t="s">
        <v>1568</v>
      </c>
      <c r="C13" s="32" t="s">
        <v>281</v>
      </c>
      <c r="D13" s="14">
        <v>2500000</v>
      </c>
      <c r="E13" s="15">
        <v>2482.7800000000002</v>
      </c>
      <c r="F13" s="16">
        <v>2.01E-2</v>
      </c>
      <c r="G13" s="16">
        <v>6.9316000000000003E-2</v>
      </c>
    </row>
    <row r="14" spans="1:8" x14ac:dyDescent="0.35">
      <c r="A14" s="17" t="s">
        <v>193</v>
      </c>
      <c r="B14" s="33"/>
      <c r="C14" s="33"/>
      <c r="D14" s="18"/>
      <c r="E14" s="19">
        <v>2482.7800000000002</v>
      </c>
      <c r="F14" s="20">
        <v>2.01E-2</v>
      </c>
      <c r="G14" s="21"/>
    </row>
    <row r="15" spans="1:8" x14ac:dyDescent="0.35">
      <c r="A15" s="13"/>
      <c r="B15" s="32"/>
      <c r="C15" s="32"/>
      <c r="D15" s="14"/>
      <c r="E15" s="15"/>
      <c r="F15" s="16"/>
      <c r="G15" s="16"/>
    </row>
    <row r="16" spans="1:8" x14ac:dyDescent="0.35">
      <c r="A16" s="17" t="s">
        <v>284</v>
      </c>
      <c r="B16" s="32"/>
      <c r="C16" s="32"/>
      <c r="D16" s="14"/>
      <c r="E16" s="15"/>
      <c r="F16" s="16"/>
      <c r="G16" s="16"/>
    </row>
    <row r="17" spans="1:7" x14ac:dyDescent="0.35">
      <c r="A17" s="13" t="s">
        <v>1569</v>
      </c>
      <c r="B17" s="32" t="s">
        <v>1570</v>
      </c>
      <c r="C17" s="32" t="s">
        <v>281</v>
      </c>
      <c r="D17" s="14">
        <v>2500000</v>
      </c>
      <c r="E17" s="15">
        <v>2522.71</v>
      </c>
      <c r="F17" s="16">
        <v>2.0500000000000001E-2</v>
      </c>
      <c r="G17" s="16">
        <v>6.9362999999999994E-2</v>
      </c>
    </row>
    <row r="18" spans="1:7" x14ac:dyDescent="0.35">
      <c r="A18" s="13" t="s">
        <v>1571</v>
      </c>
      <c r="B18" s="32" t="s">
        <v>1572</v>
      </c>
      <c r="C18" s="32" t="s">
        <v>281</v>
      </c>
      <c r="D18" s="14">
        <v>1500000</v>
      </c>
      <c r="E18" s="15">
        <v>1501.2</v>
      </c>
      <c r="F18" s="16">
        <v>1.2200000000000001E-2</v>
      </c>
      <c r="G18" s="16">
        <v>6.9827E-2</v>
      </c>
    </row>
    <row r="19" spans="1:7" x14ac:dyDescent="0.35">
      <c r="A19" s="17" t="s">
        <v>193</v>
      </c>
      <c r="B19" s="33"/>
      <c r="C19" s="33"/>
      <c r="D19" s="18"/>
      <c r="E19" s="19">
        <v>4023.91</v>
      </c>
      <c r="F19" s="20">
        <v>3.27E-2</v>
      </c>
      <c r="G19" s="21"/>
    </row>
    <row r="20" spans="1:7" x14ac:dyDescent="0.35">
      <c r="A20" s="13"/>
      <c r="B20" s="32"/>
      <c r="C20" s="32"/>
      <c r="D20" s="14"/>
      <c r="E20" s="15"/>
      <c r="F20" s="16"/>
      <c r="G20" s="16"/>
    </row>
    <row r="21" spans="1:7" x14ac:dyDescent="0.35">
      <c r="A21" s="13"/>
      <c r="B21" s="32"/>
      <c r="C21" s="32"/>
      <c r="D21" s="14"/>
      <c r="E21" s="15"/>
      <c r="F21" s="16"/>
      <c r="G21" s="16"/>
    </row>
    <row r="22" spans="1:7" x14ac:dyDescent="0.35">
      <c r="A22" s="17" t="s">
        <v>194</v>
      </c>
      <c r="B22" s="32"/>
      <c r="C22" s="32"/>
      <c r="D22" s="14"/>
      <c r="E22" s="15"/>
      <c r="F22" s="16"/>
      <c r="G22" s="16"/>
    </row>
    <row r="23" spans="1:7" x14ac:dyDescent="0.35">
      <c r="A23" s="17" t="s">
        <v>193</v>
      </c>
      <c r="B23" s="32"/>
      <c r="C23" s="32"/>
      <c r="D23" s="14"/>
      <c r="E23" s="22" t="s">
        <v>131</v>
      </c>
      <c r="F23" s="23" t="s">
        <v>131</v>
      </c>
      <c r="G23" s="16"/>
    </row>
    <row r="24" spans="1:7" x14ac:dyDescent="0.35">
      <c r="A24" s="13"/>
      <c r="B24" s="32"/>
      <c r="C24" s="32"/>
      <c r="D24" s="14"/>
      <c r="E24" s="15"/>
      <c r="F24" s="16"/>
      <c r="G24" s="16"/>
    </row>
    <row r="25" spans="1:7" x14ac:dyDescent="0.35">
      <c r="A25" s="17" t="s">
        <v>195</v>
      </c>
      <c r="B25" s="32"/>
      <c r="C25" s="32"/>
      <c r="D25" s="14"/>
      <c r="E25" s="15"/>
      <c r="F25" s="16"/>
      <c r="G25" s="16"/>
    </row>
    <row r="26" spans="1:7" x14ac:dyDescent="0.35">
      <c r="A26" s="17" t="s">
        <v>193</v>
      </c>
      <c r="B26" s="32"/>
      <c r="C26" s="32"/>
      <c r="D26" s="14"/>
      <c r="E26" s="22" t="s">
        <v>131</v>
      </c>
      <c r="F26" s="23" t="s">
        <v>131</v>
      </c>
      <c r="G26" s="16"/>
    </row>
    <row r="27" spans="1:7" x14ac:dyDescent="0.35">
      <c r="A27" s="13"/>
      <c r="B27" s="32"/>
      <c r="C27" s="32"/>
      <c r="D27" s="14"/>
      <c r="E27" s="15"/>
      <c r="F27" s="16"/>
      <c r="G27" s="16"/>
    </row>
    <row r="28" spans="1:7" x14ac:dyDescent="0.35">
      <c r="A28" s="24" t="s">
        <v>196</v>
      </c>
      <c r="B28" s="34"/>
      <c r="C28" s="34"/>
      <c r="D28" s="25"/>
      <c r="E28" s="19">
        <v>6506.69</v>
      </c>
      <c r="F28" s="20">
        <v>5.28E-2</v>
      </c>
      <c r="G28" s="21"/>
    </row>
    <row r="29" spans="1:7" x14ac:dyDescent="0.35">
      <c r="A29" s="13"/>
      <c r="B29" s="32"/>
      <c r="C29" s="32"/>
      <c r="D29" s="14"/>
      <c r="E29" s="15"/>
      <c r="F29" s="16"/>
      <c r="G29" s="16"/>
    </row>
    <row r="30" spans="1:7" x14ac:dyDescent="0.35">
      <c r="A30" s="17" t="s">
        <v>197</v>
      </c>
      <c r="B30" s="32"/>
      <c r="C30" s="32"/>
      <c r="D30" s="14"/>
      <c r="E30" s="15"/>
      <c r="F30" s="16"/>
      <c r="G30" s="16"/>
    </row>
    <row r="31" spans="1:7" x14ac:dyDescent="0.35">
      <c r="A31" s="13"/>
      <c r="B31" s="32"/>
      <c r="C31" s="32"/>
      <c r="D31" s="14"/>
      <c r="E31" s="15"/>
      <c r="F31" s="16"/>
      <c r="G31" s="16"/>
    </row>
    <row r="32" spans="1:7" x14ac:dyDescent="0.35">
      <c r="A32" s="17" t="s">
        <v>929</v>
      </c>
      <c r="B32" s="32"/>
      <c r="C32" s="32"/>
      <c r="D32" s="14"/>
      <c r="E32" s="15"/>
      <c r="F32" s="16"/>
      <c r="G32" s="16"/>
    </row>
    <row r="33" spans="1:7" x14ac:dyDescent="0.35">
      <c r="A33" s="13" t="s">
        <v>1573</v>
      </c>
      <c r="B33" s="32" t="s">
        <v>1574</v>
      </c>
      <c r="C33" s="32" t="s">
        <v>281</v>
      </c>
      <c r="D33" s="14">
        <v>2500000</v>
      </c>
      <c r="E33" s="15">
        <v>2463.12</v>
      </c>
      <c r="F33" s="16">
        <v>0.02</v>
      </c>
      <c r="G33" s="16">
        <v>6.4306000000000002E-2</v>
      </c>
    </row>
    <row r="34" spans="1:7" x14ac:dyDescent="0.35">
      <c r="A34" s="13" t="s">
        <v>1575</v>
      </c>
      <c r="B34" s="32" t="s">
        <v>1576</v>
      </c>
      <c r="C34" s="32" t="s">
        <v>281</v>
      </c>
      <c r="D34" s="14">
        <v>2500000</v>
      </c>
      <c r="E34" s="15">
        <v>2427.96</v>
      </c>
      <c r="F34" s="16">
        <v>1.9699999999999999E-2</v>
      </c>
      <c r="G34" s="16">
        <v>6.6850000000000007E-2</v>
      </c>
    </row>
    <row r="35" spans="1:7" x14ac:dyDescent="0.35">
      <c r="A35" s="13" t="s">
        <v>1577</v>
      </c>
      <c r="B35" s="32" t="s">
        <v>1578</v>
      </c>
      <c r="C35" s="32" t="s">
        <v>281</v>
      </c>
      <c r="D35" s="14">
        <v>2500000</v>
      </c>
      <c r="E35" s="15">
        <v>2380.7199999999998</v>
      </c>
      <c r="F35" s="16">
        <v>1.9300000000000001E-2</v>
      </c>
      <c r="G35" s="16">
        <v>6.6500000000000004E-2</v>
      </c>
    </row>
    <row r="36" spans="1:7" x14ac:dyDescent="0.35">
      <c r="A36" s="17" t="s">
        <v>193</v>
      </c>
      <c r="B36" s="33"/>
      <c r="C36" s="33"/>
      <c r="D36" s="18"/>
      <c r="E36" s="19">
        <v>7271.8</v>
      </c>
      <c r="F36" s="20">
        <v>5.8999999999999997E-2</v>
      </c>
      <c r="G36" s="21"/>
    </row>
    <row r="37" spans="1:7" x14ac:dyDescent="0.35">
      <c r="A37" s="17" t="s">
        <v>198</v>
      </c>
      <c r="B37" s="32"/>
      <c r="C37" s="32"/>
      <c r="D37" s="14"/>
      <c r="E37" s="15"/>
      <c r="F37" s="16"/>
      <c r="G37" s="16"/>
    </row>
    <row r="38" spans="1:7" x14ac:dyDescent="0.35">
      <c r="A38" s="13" t="s">
        <v>1579</v>
      </c>
      <c r="B38" s="32" t="s">
        <v>1580</v>
      </c>
      <c r="C38" s="32" t="s">
        <v>201</v>
      </c>
      <c r="D38" s="14">
        <v>7500000</v>
      </c>
      <c r="E38" s="15">
        <v>7261.12</v>
      </c>
      <c r="F38" s="16">
        <v>5.8900000000000001E-2</v>
      </c>
      <c r="G38" s="16">
        <v>7.5051000000000007E-2</v>
      </c>
    </row>
    <row r="39" spans="1:7" x14ac:dyDescent="0.35">
      <c r="A39" s="13" t="s">
        <v>1581</v>
      </c>
      <c r="B39" s="32" t="s">
        <v>1582</v>
      </c>
      <c r="C39" s="32" t="s">
        <v>1583</v>
      </c>
      <c r="D39" s="14">
        <v>5000000</v>
      </c>
      <c r="E39" s="15">
        <v>4926.6099999999997</v>
      </c>
      <c r="F39" s="16">
        <v>0.04</v>
      </c>
      <c r="G39" s="16">
        <v>7.2501999999999997E-2</v>
      </c>
    </row>
    <row r="40" spans="1:7" x14ac:dyDescent="0.35">
      <c r="A40" s="13" t="s">
        <v>1584</v>
      </c>
      <c r="B40" s="32" t="s">
        <v>1585</v>
      </c>
      <c r="C40" s="32" t="s">
        <v>201</v>
      </c>
      <c r="D40" s="14">
        <v>5000000</v>
      </c>
      <c r="E40" s="15">
        <v>4923.72</v>
      </c>
      <c r="F40" s="16">
        <v>3.9899999999999998E-2</v>
      </c>
      <c r="G40" s="16">
        <v>7.2500999999999996E-2</v>
      </c>
    </row>
    <row r="41" spans="1:7" x14ac:dyDescent="0.35">
      <c r="A41" s="13" t="s">
        <v>1429</v>
      </c>
      <c r="B41" s="32" t="s">
        <v>1430</v>
      </c>
      <c r="C41" s="32" t="s">
        <v>201</v>
      </c>
      <c r="D41" s="14">
        <v>5000000</v>
      </c>
      <c r="E41" s="15">
        <v>4923.2</v>
      </c>
      <c r="F41" s="16">
        <v>3.9899999999999998E-2</v>
      </c>
      <c r="G41" s="16">
        <v>7.2997999999999993E-2</v>
      </c>
    </row>
    <row r="42" spans="1:7" x14ac:dyDescent="0.35">
      <c r="A42" s="13" t="s">
        <v>1586</v>
      </c>
      <c r="B42" s="32" t="s">
        <v>1587</v>
      </c>
      <c r="C42" s="32" t="s">
        <v>1588</v>
      </c>
      <c r="D42" s="14">
        <v>5000000</v>
      </c>
      <c r="E42" s="15">
        <v>4825.33</v>
      </c>
      <c r="F42" s="16">
        <v>3.9100000000000003E-2</v>
      </c>
      <c r="G42" s="16">
        <v>7.4649999999999994E-2</v>
      </c>
    </row>
    <row r="43" spans="1:7" x14ac:dyDescent="0.35">
      <c r="A43" s="13" t="s">
        <v>1589</v>
      </c>
      <c r="B43" s="32" t="s">
        <v>1590</v>
      </c>
      <c r="C43" s="32" t="s">
        <v>201</v>
      </c>
      <c r="D43" s="14">
        <v>5000000</v>
      </c>
      <c r="E43" s="15">
        <v>4759.4399999999996</v>
      </c>
      <c r="F43" s="16">
        <v>3.8600000000000002E-2</v>
      </c>
      <c r="G43" s="16">
        <v>7.5300000000000006E-2</v>
      </c>
    </row>
    <row r="44" spans="1:7" x14ac:dyDescent="0.35">
      <c r="A44" s="13" t="s">
        <v>1591</v>
      </c>
      <c r="B44" s="32" t="s">
        <v>1592</v>
      </c>
      <c r="C44" s="32" t="s">
        <v>1583</v>
      </c>
      <c r="D44" s="14">
        <v>5000000</v>
      </c>
      <c r="E44" s="15">
        <v>4743.49</v>
      </c>
      <c r="F44" s="16">
        <v>3.85E-2</v>
      </c>
      <c r="G44" s="16">
        <v>7.5624999999999998E-2</v>
      </c>
    </row>
    <row r="45" spans="1:7" x14ac:dyDescent="0.35">
      <c r="A45" s="13" t="s">
        <v>1593</v>
      </c>
      <c r="B45" s="32" t="s">
        <v>1594</v>
      </c>
      <c r="C45" s="32" t="s">
        <v>201</v>
      </c>
      <c r="D45" s="14">
        <v>5000000</v>
      </c>
      <c r="E45" s="15">
        <v>4667.8599999999997</v>
      </c>
      <c r="F45" s="16">
        <v>3.7900000000000003E-2</v>
      </c>
      <c r="G45" s="16">
        <v>7.5499999999999998E-2</v>
      </c>
    </row>
    <row r="46" spans="1:7" x14ac:dyDescent="0.35">
      <c r="A46" s="13" t="s">
        <v>1595</v>
      </c>
      <c r="B46" s="32" t="s">
        <v>1596</v>
      </c>
      <c r="C46" s="32" t="s">
        <v>1588</v>
      </c>
      <c r="D46" s="14">
        <v>2500000</v>
      </c>
      <c r="E46" s="15">
        <v>2466.6799999999998</v>
      </c>
      <c r="F46" s="16">
        <v>0.02</v>
      </c>
      <c r="G46" s="16">
        <v>7.2500999999999996E-2</v>
      </c>
    </row>
    <row r="47" spans="1:7" x14ac:dyDescent="0.35">
      <c r="A47" s="13" t="s">
        <v>1597</v>
      </c>
      <c r="B47" s="32" t="s">
        <v>1598</v>
      </c>
      <c r="C47" s="32" t="s">
        <v>201</v>
      </c>
      <c r="D47" s="14">
        <v>2500000</v>
      </c>
      <c r="E47" s="15">
        <v>2465.9699999999998</v>
      </c>
      <c r="F47" s="16">
        <v>0.02</v>
      </c>
      <c r="G47" s="16">
        <v>7.2998999999999994E-2</v>
      </c>
    </row>
    <row r="48" spans="1:7" x14ac:dyDescent="0.35">
      <c r="A48" s="13" t="s">
        <v>1599</v>
      </c>
      <c r="B48" s="32" t="s">
        <v>1600</v>
      </c>
      <c r="C48" s="32" t="s">
        <v>201</v>
      </c>
      <c r="D48" s="14">
        <v>2500000</v>
      </c>
      <c r="E48" s="15">
        <v>2422.44</v>
      </c>
      <c r="F48" s="16">
        <v>1.9599999999999999E-2</v>
      </c>
      <c r="G48" s="16">
        <v>7.5400999999999996E-2</v>
      </c>
    </row>
    <row r="49" spans="1:7" x14ac:dyDescent="0.35">
      <c r="A49" s="13" t="s">
        <v>1601</v>
      </c>
      <c r="B49" s="32" t="s">
        <v>1602</v>
      </c>
      <c r="C49" s="32" t="s">
        <v>201</v>
      </c>
      <c r="D49" s="14">
        <v>2500000</v>
      </c>
      <c r="E49" s="15">
        <v>2415.46</v>
      </c>
      <c r="F49" s="16">
        <v>1.9599999999999999E-2</v>
      </c>
      <c r="G49" s="16">
        <v>7.5149999999999995E-2</v>
      </c>
    </row>
    <row r="50" spans="1:7" x14ac:dyDescent="0.35">
      <c r="A50" s="13" t="s">
        <v>1603</v>
      </c>
      <c r="B50" s="32" t="s">
        <v>1604</v>
      </c>
      <c r="C50" s="32" t="s">
        <v>1583</v>
      </c>
      <c r="D50" s="14">
        <v>2500000</v>
      </c>
      <c r="E50" s="15">
        <v>2413.6999999999998</v>
      </c>
      <c r="F50" s="16">
        <v>1.9599999999999999E-2</v>
      </c>
      <c r="G50" s="16">
        <v>7.5001999999999999E-2</v>
      </c>
    </row>
    <row r="51" spans="1:7" x14ac:dyDescent="0.35">
      <c r="A51" s="13" t="s">
        <v>1605</v>
      </c>
      <c r="B51" s="32" t="s">
        <v>1606</v>
      </c>
      <c r="C51" s="32" t="s">
        <v>201</v>
      </c>
      <c r="D51" s="14">
        <v>2500000</v>
      </c>
      <c r="E51" s="15">
        <v>2413.54</v>
      </c>
      <c r="F51" s="16">
        <v>1.9599999999999999E-2</v>
      </c>
      <c r="G51" s="16">
        <v>7.5149999999999995E-2</v>
      </c>
    </row>
    <row r="52" spans="1:7" x14ac:dyDescent="0.35">
      <c r="A52" s="13" t="s">
        <v>1607</v>
      </c>
      <c r="B52" s="32" t="s">
        <v>1608</v>
      </c>
      <c r="C52" s="32" t="s">
        <v>1588</v>
      </c>
      <c r="D52" s="14">
        <v>2500000</v>
      </c>
      <c r="E52" s="15">
        <v>2398.9499999999998</v>
      </c>
      <c r="F52" s="16">
        <v>1.95E-2</v>
      </c>
      <c r="G52" s="16">
        <v>7.4999999999999997E-2</v>
      </c>
    </row>
    <row r="53" spans="1:7" x14ac:dyDescent="0.35">
      <c r="A53" s="13" t="s">
        <v>1609</v>
      </c>
      <c r="B53" s="32" t="s">
        <v>1610</v>
      </c>
      <c r="C53" s="32" t="s">
        <v>201</v>
      </c>
      <c r="D53" s="14">
        <v>2500000</v>
      </c>
      <c r="E53" s="15">
        <v>2382.58</v>
      </c>
      <c r="F53" s="16">
        <v>1.9300000000000001E-2</v>
      </c>
      <c r="G53" s="16">
        <v>7.5899999999999995E-2</v>
      </c>
    </row>
    <row r="54" spans="1:7" x14ac:dyDescent="0.35">
      <c r="A54" s="13" t="s">
        <v>1611</v>
      </c>
      <c r="B54" s="32" t="s">
        <v>1612</v>
      </c>
      <c r="C54" s="32" t="s">
        <v>201</v>
      </c>
      <c r="D54" s="14">
        <v>2500000</v>
      </c>
      <c r="E54" s="15">
        <v>2378.67</v>
      </c>
      <c r="F54" s="16">
        <v>1.9300000000000001E-2</v>
      </c>
      <c r="G54" s="16">
        <v>7.5686000000000003E-2</v>
      </c>
    </row>
    <row r="55" spans="1:7" x14ac:dyDescent="0.35">
      <c r="A55" s="13" t="s">
        <v>1613</v>
      </c>
      <c r="B55" s="32" t="s">
        <v>1614</v>
      </c>
      <c r="C55" s="32" t="s">
        <v>201</v>
      </c>
      <c r="D55" s="14">
        <v>2500000</v>
      </c>
      <c r="E55" s="15">
        <v>2378.1999999999998</v>
      </c>
      <c r="F55" s="16">
        <v>1.9300000000000001E-2</v>
      </c>
      <c r="G55" s="16">
        <v>7.5686000000000003E-2</v>
      </c>
    </row>
    <row r="56" spans="1:7" x14ac:dyDescent="0.35">
      <c r="A56" s="13" t="s">
        <v>1615</v>
      </c>
      <c r="B56" s="32" t="s">
        <v>1616</v>
      </c>
      <c r="C56" s="32" t="s">
        <v>201</v>
      </c>
      <c r="D56" s="14">
        <v>2500000</v>
      </c>
      <c r="E56" s="15">
        <v>2341.64</v>
      </c>
      <c r="F56" s="16">
        <v>1.9E-2</v>
      </c>
      <c r="G56" s="16">
        <v>7.6899999999999996E-2</v>
      </c>
    </row>
    <row r="57" spans="1:7" x14ac:dyDescent="0.35">
      <c r="A57" s="13" t="s">
        <v>1617</v>
      </c>
      <c r="B57" s="32" t="s">
        <v>1618</v>
      </c>
      <c r="C57" s="32" t="s">
        <v>201</v>
      </c>
      <c r="D57" s="14">
        <v>2500000</v>
      </c>
      <c r="E57" s="15">
        <v>2339.77</v>
      </c>
      <c r="F57" s="16">
        <v>1.9E-2</v>
      </c>
      <c r="G57" s="16">
        <v>7.7149999999999996E-2</v>
      </c>
    </row>
    <row r="58" spans="1:7" x14ac:dyDescent="0.35">
      <c r="A58" s="13" t="s">
        <v>1619</v>
      </c>
      <c r="B58" s="32" t="s">
        <v>1620</v>
      </c>
      <c r="C58" s="32" t="s">
        <v>1583</v>
      </c>
      <c r="D58" s="14">
        <v>2500000</v>
      </c>
      <c r="E58" s="15">
        <v>2335.88</v>
      </c>
      <c r="F58" s="16">
        <v>1.89E-2</v>
      </c>
      <c r="G58" s="16">
        <v>7.6100000000000001E-2</v>
      </c>
    </row>
    <row r="59" spans="1:7" x14ac:dyDescent="0.35">
      <c r="A59" s="17" t="s">
        <v>193</v>
      </c>
      <c r="B59" s="33"/>
      <c r="C59" s="33"/>
      <c r="D59" s="18"/>
      <c r="E59" s="19">
        <v>72184.25</v>
      </c>
      <c r="F59" s="20">
        <v>0.58550000000000002</v>
      </c>
      <c r="G59" s="21"/>
    </row>
    <row r="60" spans="1:7" x14ac:dyDescent="0.35">
      <c r="A60" s="13"/>
      <c r="B60" s="32"/>
      <c r="C60" s="32"/>
      <c r="D60" s="14"/>
      <c r="E60" s="15"/>
      <c r="F60" s="16"/>
      <c r="G60" s="16"/>
    </row>
    <row r="61" spans="1:7" x14ac:dyDescent="0.35">
      <c r="A61" s="17" t="s">
        <v>202</v>
      </c>
      <c r="B61" s="32"/>
      <c r="C61" s="32"/>
      <c r="D61" s="14"/>
      <c r="E61" s="15"/>
      <c r="F61" s="16"/>
      <c r="G61" s="16"/>
    </row>
    <row r="62" spans="1:7" x14ac:dyDescent="0.35">
      <c r="A62" s="13" t="s">
        <v>1621</v>
      </c>
      <c r="B62" s="32" t="s">
        <v>1622</v>
      </c>
      <c r="C62" s="32" t="s">
        <v>201</v>
      </c>
      <c r="D62" s="14">
        <v>7500000</v>
      </c>
      <c r="E62" s="15">
        <v>7387.14</v>
      </c>
      <c r="F62" s="16">
        <v>5.9900000000000002E-2</v>
      </c>
      <c r="G62" s="16">
        <v>7.3373999999999995E-2</v>
      </c>
    </row>
    <row r="63" spans="1:7" x14ac:dyDescent="0.35">
      <c r="A63" s="13" t="s">
        <v>1623</v>
      </c>
      <c r="B63" s="32" t="s">
        <v>1624</v>
      </c>
      <c r="C63" s="32" t="s">
        <v>1588</v>
      </c>
      <c r="D63" s="14">
        <v>5000000</v>
      </c>
      <c r="E63" s="15">
        <v>4825.92</v>
      </c>
      <c r="F63" s="16">
        <v>3.9100000000000003E-2</v>
      </c>
      <c r="G63" s="16">
        <v>7.7450000000000005E-2</v>
      </c>
    </row>
    <row r="64" spans="1:7" x14ac:dyDescent="0.35">
      <c r="A64" s="13" t="s">
        <v>1625</v>
      </c>
      <c r="B64" s="32" t="s">
        <v>1626</v>
      </c>
      <c r="C64" s="32" t="s">
        <v>201</v>
      </c>
      <c r="D64" s="14">
        <v>5000000</v>
      </c>
      <c r="E64" s="15">
        <v>4822.67</v>
      </c>
      <c r="F64" s="16">
        <v>3.9100000000000003E-2</v>
      </c>
      <c r="G64" s="16">
        <v>8.0850000000000005E-2</v>
      </c>
    </row>
    <row r="65" spans="1:7" x14ac:dyDescent="0.35">
      <c r="A65" s="13" t="s">
        <v>1627</v>
      </c>
      <c r="B65" s="32" t="s">
        <v>1628</v>
      </c>
      <c r="C65" s="32" t="s">
        <v>201</v>
      </c>
      <c r="D65" s="14">
        <v>5000000</v>
      </c>
      <c r="E65" s="15">
        <v>4651.6099999999997</v>
      </c>
      <c r="F65" s="16">
        <v>3.7699999999999997E-2</v>
      </c>
      <c r="G65" s="16">
        <v>8.1850000000000006E-2</v>
      </c>
    </row>
    <row r="66" spans="1:7" x14ac:dyDescent="0.35">
      <c r="A66" s="13" t="s">
        <v>1629</v>
      </c>
      <c r="B66" s="32" t="s">
        <v>1630</v>
      </c>
      <c r="C66" s="32" t="s">
        <v>201</v>
      </c>
      <c r="D66" s="14">
        <v>2500000</v>
      </c>
      <c r="E66" s="15">
        <v>2490.13</v>
      </c>
      <c r="F66" s="16">
        <v>2.0199999999999999E-2</v>
      </c>
      <c r="G66" s="16">
        <v>7.6191999999999996E-2</v>
      </c>
    </row>
    <row r="67" spans="1:7" x14ac:dyDescent="0.35">
      <c r="A67" s="13" t="s">
        <v>1631</v>
      </c>
      <c r="B67" s="32" t="s">
        <v>1632</v>
      </c>
      <c r="C67" s="32" t="s">
        <v>201</v>
      </c>
      <c r="D67" s="14">
        <v>2500000</v>
      </c>
      <c r="E67" s="15">
        <v>2463.19</v>
      </c>
      <c r="F67" s="16">
        <v>0.02</v>
      </c>
      <c r="G67" s="16">
        <v>7.5760999999999995E-2</v>
      </c>
    </row>
    <row r="68" spans="1:7" x14ac:dyDescent="0.35">
      <c r="A68" s="13" t="s">
        <v>1633</v>
      </c>
      <c r="B68" s="32" t="s">
        <v>1634</v>
      </c>
      <c r="C68" s="32" t="s">
        <v>201</v>
      </c>
      <c r="D68" s="14">
        <v>2500000</v>
      </c>
      <c r="E68" s="15">
        <v>2461.6999999999998</v>
      </c>
      <c r="F68" s="16">
        <v>0.02</v>
      </c>
      <c r="G68" s="16">
        <v>7.3750999999999997E-2</v>
      </c>
    </row>
    <row r="69" spans="1:7" x14ac:dyDescent="0.35">
      <c r="A69" s="13" t="s">
        <v>1635</v>
      </c>
      <c r="B69" s="32" t="s">
        <v>1636</v>
      </c>
      <c r="C69" s="32" t="s">
        <v>201</v>
      </c>
      <c r="D69" s="14">
        <v>2500000</v>
      </c>
      <c r="E69" s="15">
        <v>2414.4299999999998</v>
      </c>
      <c r="F69" s="16">
        <v>1.9599999999999999E-2</v>
      </c>
      <c r="G69" s="16">
        <v>8.0850000000000005E-2</v>
      </c>
    </row>
    <row r="70" spans="1:7" x14ac:dyDescent="0.35">
      <c r="A70" s="13" t="s">
        <v>1637</v>
      </c>
      <c r="B70" s="32" t="s">
        <v>1638</v>
      </c>
      <c r="C70" s="32" t="s">
        <v>1588</v>
      </c>
      <c r="D70" s="14">
        <v>2500000</v>
      </c>
      <c r="E70" s="15">
        <v>2368.81</v>
      </c>
      <c r="F70" s="16">
        <v>1.9199999999999998E-2</v>
      </c>
      <c r="G70" s="16">
        <v>7.8049999999999994E-2</v>
      </c>
    </row>
    <row r="71" spans="1:7" x14ac:dyDescent="0.35">
      <c r="A71" s="13" t="s">
        <v>1639</v>
      </c>
      <c r="B71" s="32" t="s">
        <v>1640</v>
      </c>
      <c r="C71" s="32" t="s">
        <v>201</v>
      </c>
      <c r="D71" s="14">
        <v>2500000</v>
      </c>
      <c r="E71" s="15">
        <v>2344.41</v>
      </c>
      <c r="F71" s="16">
        <v>1.9E-2</v>
      </c>
      <c r="G71" s="16">
        <v>7.5700000000000003E-2</v>
      </c>
    </row>
    <row r="72" spans="1:7" x14ac:dyDescent="0.35">
      <c r="A72" s="17" t="s">
        <v>193</v>
      </c>
      <c r="B72" s="33"/>
      <c r="C72" s="33"/>
      <c r="D72" s="18"/>
      <c r="E72" s="19">
        <v>36230.01</v>
      </c>
      <c r="F72" s="20">
        <v>0.29380000000000001</v>
      </c>
      <c r="G72" s="21"/>
    </row>
    <row r="73" spans="1:7" x14ac:dyDescent="0.35">
      <c r="A73" s="13"/>
      <c r="B73" s="32"/>
      <c r="C73" s="32"/>
      <c r="D73" s="14"/>
      <c r="E73" s="15"/>
      <c r="F73" s="16"/>
      <c r="G73" s="16"/>
    </row>
    <row r="74" spans="1:7" x14ac:dyDescent="0.35">
      <c r="A74" s="24" t="s">
        <v>196</v>
      </c>
      <c r="B74" s="34"/>
      <c r="C74" s="34"/>
      <c r="D74" s="25"/>
      <c r="E74" s="19">
        <v>115686.06</v>
      </c>
      <c r="F74" s="20">
        <v>0.93830000000000002</v>
      </c>
      <c r="G74" s="21"/>
    </row>
    <row r="75" spans="1:7" x14ac:dyDescent="0.35">
      <c r="A75" s="13"/>
      <c r="B75" s="32"/>
      <c r="C75" s="32"/>
      <c r="D75" s="14"/>
      <c r="E75" s="15"/>
      <c r="F75" s="16"/>
      <c r="G75" s="16"/>
    </row>
    <row r="76" spans="1:7" x14ac:dyDescent="0.35">
      <c r="A76" s="13"/>
      <c r="B76" s="32"/>
      <c r="C76" s="32"/>
      <c r="D76" s="14"/>
      <c r="E76" s="15"/>
      <c r="F76" s="16"/>
      <c r="G76" s="16"/>
    </row>
    <row r="77" spans="1:7" x14ac:dyDescent="0.35">
      <c r="A77" s="17" t="s">
        <v>675</v>
      </c>
      <c r="B77" s="32"/>
      <c r="C77" s="32"/>
      <c r="D77" s="14"/>
      <c r="E77" s="15"/>
      <c r="F77" s="16"/>
      <c r="G77" s="16"/>
    </row>
    <row r="78" spans="1:7" x14ac:dyDescent="0.35">
      <c r="A78" s="13" t="s">
        <v>676</v>
      </c>
      <c r="B78" s="32" t="s">
        <v>677</v>
      </c>
      <c r="C78" s="32"/>
      <c r="D78" s="14">
        <v>1189.547</v>
      </c>
      <c r="E78" s="15">
        <v>129.02000000000001</v>
      </c>
      <c r="F78" s="16">
        <v>1E-3</v>
      </c>
      <c r="G78" s="16"/>
    </row>
    <row r="79" spans="1:7" x14ac:dyDescent="0.35">
      <c r="A79" s="13"/>
      <c r="B79" s="32"/>
      <c r="C79" s="32"/>
      <c r="D79" s="14"/>
      <c r="E79" s="15"/>
      <c r="F79" s="16"/>
      <c r="G79" s="16"/>
    </row>
    <row r="80" spans="1:7" x14ac:dyDescent="0.35">
      <c r="A80" s="24" t="s">
        <v>196</v>
      </c>
      <c r="B80" s="34"/>
      <c r="C80" s="34"/>
      <c r="D80" s="25"/>
      <c r="E80" s="19">
        <v>129.02000000000001</v>
      </c>
      <c r="F80" s="20">
        <v>1E-3</v>
      </c>
      <c r="G80" s="21"/>
    </row>
    <row r="81" spans="1:7" x14ac:dyDescent="0.35">
      <c r="A81" s="13"/>
      <c r="B81" s="32"/>
      <c r="C81" s="32"/>
      <c r="D81" s="14"/>
      <c r="E81" s="15"/>
      <c r="F81" s="16"/>
      <c r="G81" s="16"/>
    </row>
    <row r="82" spans="1:7" x14ac:dyDescent="0.35">
      <c r="A82" s="17" t="s">
        <v>205</v>
      </c>
      <c r="B82" s="32"/>
      <c r="C82" s="32"/>
      <c r="D82" s="14"/>
      <c r="E82" s="15"/>
      <c r="F82" s="16"/>
      <c r="G82" s="16"/>
    </row>
    <row r="83" spans="1:7" x14ac:dyDescent="0.35">
      <c r="A83" s="13" t="s">
        <v>206</v>
      </c>
      <c r="B83" s="32"/>
      <c r="C83" s="32"/>
      <c r="D83" s="14"/>
      <c r="E83" s="15">
        <v>1173.79</v>
      </c>
      <c r="F83" s="16">
        <v>9.4999999999999998E-3</v>
      </c>
      <c r="G83" s="16">
        <v>6.6451999999999997E-2</v>
      </c>
    </row>
    <row r="84" spans="1:7" x14ac:dyDescent="0.35">
      <c r="A84" s="17" t="s">
        <v>193</v>
      </c>
      <c r="B84" s="33"/>
      <c r="C84" s="33"/>
      <c r="D84" s="18"/>
      <c r="E84" s="19">
        <v>1173.79</v>
      </c>
      <c r="F84" s="20">
        <v>9.4999999999999998E-3</v>
      </c>
      <c r="G84" s="21"/>
    </row>
    <row r="85" spans="1:7" x14ac:dyDescent="0.35">
      <c r="A85" s="13"/>
      <c r="B85" s="32"/>
      <c r="C85" s="32"/>
      <c r="D85" s="14"/>
      <c r="E85" s="15"/>
      <c r="F85" s="16"/>
      <c r="G85" s="16"/>
    </row>
    <row r="86" spans="1:7" x14ac:dyDescent="0.35">
      <c r="A86" s="24" t="s">
        <v>196</v>
      </c>
      <c r="B86" s="34"/>
      <c r="C86" s="34"/>
      <c r="D86" s="25"/>
      <c r="E86" s="19">
        <v>1173.79</v>
      </c>
      <c r="F86" s="20">
        <v>9.4999999999999998E-3</v>
      </c>
      <c r="G86" s="21"/>
    </row>
    <row r="87" spans="1:7" x14ac:dyDescent="0.35">
      <c r="A87" s="13" t="s">
        <v>207</v>
      </c>
      <c r="B87" s="32"/>
      <c r="C87" s="32"/>
      <c r="D87" s="14"/>
      <c r="E87" s="15">
        <v>68.969949900000003</v>
      </c>
      <c r="F87" s="16">
        <v>5.5900000000000004E-4</v>
      </c>
      <c r="G87" s="16"/>
    </row>
    <row r="88" spans="1:7" x14ac:dyDescent="0.35">
      <c r="A88" s="13" t="s">
        <v>208</v>
      </c>
      <c r="B88" s="32"/>
      <c r="C88" s="32"/>
      <c r="D88" s="14"/>
      <c r="E88" s="36">
        <v>-272.13994989999998</v>
      </c>
      <c r="F88" s="26">
        <v>-2.1589999999999999E-3</v>
      </c>
      <c r="G88" s="16">
        <v>6.6450999999999996E-2</v>
      </c>
    </row>
    <row r="89" spans="1:7" x14ac:dyDescent="0.35">
      <c r="A89" s="27" t="s">
        <v>209</v>
      </c>
      <c r="B89" s="35"/>
      <c r="C89" s="35"/>
      <c r="D89" s="28"/>
      <c r="E89" s="29">
        <v>123292.39</v>
      </c>
      <c r="F89" s="30">
        <v>1</v>
      </c>
      <c r="G89" s="30"/>
    </row>
    <row r="91" spans="1:7" x14ac:dyDescent="0.35">
      <c r="A91" s="1" t="s">
        <v>210</v>
      </c>
    </row>
    <row r="92" spans="1:7" x14ac:dyDescent="0.35">
      <c r="A92" s="1" t="s">
        <v>211</v>
      </c>
    </row>
    <row r="94" spans="1:7" x14ac:dyDescent="0.35">
      <c r="A94" s="1" t="s">
        <v>212</v>
      </c>
    </row>
    <row r="95" spans="1:7" x14ac:dyDescent="0.35">
      <c r="A95" s="48" t="s">
        <v>213</v>
      </c>
      <c r="B95" s="3" t="s">
        <v>131</v>
      </c>
    </row>
    <row r="96" spans="1:7" x14ac:dyDescent="0.35">
      <c r="A96" t="s">
        <v>214</v>
      </c>
    </row>
    <row r="97" spans="1:3" x14ac:dyDescent="0.35">
      <c r="A97" t="s">
        <v>267</v>
      </c>
      <c r="B97" t="s">
        <v>216</v>
      </c>
      <c r="C97" t="s">
        <v>216</v>
      </c>
    </row>
    <row r="98" spans="1:3" x14ac:dyDescent="0.35">
      <c r="B98" s="49">
        <v>45625</v>
      </c>
      <c r="C98" s="49">
        <v>45657</v>
      </c>
    </row>
    <row r="99" spans="1:3" x14ac:dyDescent="0.35">
      <c r="A99" t="s">
        <v>1641</v>
      </c>
      <c r="B99">
        <v>29.933299999999999</v>
      </c>
      <c r="C99">
        <v>30.114100000000001</v>
      </c>
    </row>
    <row r="100" spans="1:3" x14ac:dyDescent="0.35">
      <c r="A100" t="s">
        <v>678</v>
      </c>
      <c r="B100" t="s">
        <v>679</v>
      </c>
      <c r="C100" t="s">
        <v>680</v>
      </c>
    </row>
    <row r="101" spans="1:3" x14ac:dyDescent="0.35">
      <c r="A101" t="s">
        <v>515</v>
      </c>
      <c r="B101">
        <v>29.937100000000001</v>
      </c>
      <c r="C101">
        <v>30.117999999999999</v>
      </c>
    </row>
    <row r="102" spans="1:3" x14ac:dyDescent="0.35">
      <c r="A102" t="s">
        <v>269</v>
      </c>
      <c r="B102">
        <v>27.9175</v>
      </c>
      <c r="C102">
        <v>28.086200000000002</v>
      </c>
    </row>
    <row r="103" spans="1:3" x14ac:dyDescent="0.35">
      <c r="A103" t="s">
        <v>1642</v>
      </c>
      <c r="B103" t="s">
        <v>679</v>
      </c>
      <c r="C103" t="s">
        <v>680</v>
      </c>
    </row>
    <row r="104" spans="1:3" x14ac:dyDescent="0.35">
      <c r="A104" t="s">
        <v>1643</v>
      </c>
      <c r="B104">
        <v>23.332999999999998</v>
      </c>
      <c r="C104">
        <v>23.46</v>
      </c>
    </row>
    <row r="105" spans="1:3" x14ac:dyDescent="0.35">
      <c r="A105" t="s">
        <v>1644</v>
      </c>
      <c r="B105" t="s">
        <v>679</v>
      </c>
      <c r="C105" t="s">
        <v>680</v>
      </c>
    </row>
    <row r="106" spans="1:3" x14ac:dyDescent="0.35">
      <c r="A106" t="s">
        <v>1645</v>
      </c>
      <c r="B106">
        <v>27.041</v>
      </c>
      <c r="C106">
        <v>27.188500000000001</v>
      </c>
    </row>
    <row r="107" spans="1:3" x14ac:dyDescent="0.35">
      <c r="A107" t="s">
        <v>1646</v>
      </c>
      <c r="B107" t="s">
        <v>679</v>
      </c>
      <c r="C107" t="s">
        <v>680</v>
      </c>
    </row>
    <row r="108" spans="1:3" x14ac:dyDescent="0.35">
      <c r="A108" t="s">
        <v>1647</v>
      </c>
      <c r="B108">
        <v>27.266500000000001</v>
      </c>
      <c r="C108">
        <v>27.415099999999999</v>
      </c>
    </row>
    <row r="109" spans="1:3" x14ac:dyDescent="0.35">
      <c r="A109" t="s">
        <v>1648</v>
      </c>
      <c r="B109">
        <v>25.6493</v>
      </c>
      <c r="C109">
        <v>25.789100000000001</v>
      </c>
    </row>
    <row r="110" spans="1:3" x14ac:dyDescent="0.35">
      <c r="A110" t="s">
        <v>684</v>
      </c>
      <c r="B110" t="s">
        <v>679</v>
      </c>
      <c r="C110" t="s">
        <v>680</v>
      </c>
    </row>
    <row r="111" spans="1:3" x14ac:dyDescent="0.35">
      <c r="A111" t="s">
        <v>688</v>
      </c>
    </row>
    <row r="113" spans="1:2" x14ac:dyDescent="0.35">
      <c r="A113" t="s">
        <v>218</v>
      </c>
      <c r="B113" s="3" t="s">
        <v>131</v>
      </c>
    </row>
    <row r="114" spans="1:2" x14ac:dyDescent="0.35">
      <c r="A114" t="s">
        <v>219</v>
      </c>
      <c r="B114" s="3" t="s">
        <v>131</v>
      </c>
    </row>
    <row r="115" spans="1:2" ht="30" customHeight="1" x14ac:dyDescent="0.35">
      <c r="A115" s="48" t="s">
        <v>220</v>
      </c>
      <c r="B115" s="3" t="s">
        <v>131</v>
      </c>
    </row>
    <row r="116" spans="1:2" ht="30" customHeight="1" x14ac:dyDescent="0.35">
      <c r="A116" s="48" t="s">
        <v>221</v>
      </c>
      <c r="B116" s="3" t="s">
        <v>131</v>
      </c>
    </row>
    <row r="117" spans="1:2" x14ac:dyDescent="0.35">
      <c r="A117" t="s">
        <v>222</v>
      </c>
      <c r="B117" s="50">
        <f>+B132</f>
        <v>0.49820556269376198</v>
      </c>
    </row>
    <row r="118" spans="1:2" ht="45" customHeight="1" x14ac:dyDescent="0.35">
      <c r="A118" s="48" t="s">
        <v>223</v>
      </c>
      <c r="B118" s="3" t="s">
        <v>131</v>
      </c>
    </row>
    <row r="119" spans="1:2" x14ac:dyDescent="0.35">
      <c r="B119" s="3"/>
    </row>
    <row r="120" spans="1:2" ht="30" customHeight="1" x14ac:dyDescent="0.35">
      <c r="A120" s="48" t="s">
        <v>224</v>
      </c>
      <c r="B120" s="3" t="s">
        <v>131</v>
      </c>
    </row>
    <row r="121" spans="1:2" ht="30" customHeight="1" x14ac:dyDescent="0.35">
      <c r="A121" s="48" t="s">
        <v>225</v>
      </c>
      <c r="B121">
        <v>20406.939999999999</v>
      </c>
    </row>
    <row r="122" spans="1:2" ht="30" customHeight="1" x14ac:dyDescent="0.35">
      <c r="A122" s="48" t="s">
        <v>226</v>
      </c>
      <c r="B122" s="3" t="s">
        <v>131</v>
      </c>
    </row>
    <row r="123" spans="1:2" ht="30" customHeight="1" x14ac:dyDescent="0.35">
      <c r="A123" s="48" t="s">
        <v>227</v>
      </c>
      <c r="B123" s="3" t="s">
        <v>131</v>
      </c>
    </row>
    <row r="125" spans="1:2" x14ac:dyDescent="0.35">
      <c r="A125" t="s">
        <v>228</v>
      </c>
    </row>
    <row r="126" spans="1:2" ht="30" customHeight="1" x14ac:dyDescent="0.35">
      <c r="A126" s="63" t="s">
        <v>229</v>
      </c>
      <c r="B126" s="64" t="s">
        <v>1649</v>
      </c>
    </row>
    <row r="127" spans="1:2" ht="30" customHeight="1" x14ac:dyDescent="0.35">
      <c r="A127" s="63" t="s">
        <v>231</v>
      </c>
      <c r="B127" s="64" t="s">
        <v>1650</v>
      </c>
    </row>
    <row r="128" spans="1:2" x14ac:dyDescent="0.35">
      <c r="A128" s="63"/>
      <c r="B128" s="63"/>
    </row>
    <row r="129" spans="1:6" x14ac:dyDescent="0.35">
      <c r="A129" s="63" t="s">
        <v>233</v>
      </c>
      <c r="B129" s="65">
        <v>7.4549991093975958</v>
      </c>
    </row>
    <row r="130" spans="1:6" x14ac:dyDescent="0.35">
      <c r="A130" s="63"/>
      <c r="B130" s="63"/>
    </row>
    <row r="131" spans="1:6" x14ac:dyDescent="0.35">
      <c r="A131" s="63" t="s">
        <v>234</v>
      </c>
      <c r="B131" s="66">
        <v>0.50029999999999997</v>
      </c>
    </row>
    <row r="132" spans="1:6" x14ac:dyDescent="0.35">
      <c r="A132" s="63" t="s">
        <v>235</v>
      </c>
      <c r="B132" s="66">
        <v>0.49820556269376198</v>
      </c>
    </row>
    <row r="133" spans="1:6" x14ac:dyDescent="0.35">
      <c r="A133" s="63"/>
      <c r="B133" s="63"/>
    </row>
    <row r="134" spans="1:6" x14ac:dyDescent="0.35">
      <c r="A134" s="63" t="s">
        <v>236</v>
      </c>
      <c r="B134" s="67">
        <v>45657</v>
      </c>
    </row>
    <row r="136" spans="1:6" ht="70" customHeight="1" x14ac:dyDescent="0.35">
      <c r="A136" s="71" t="s">
        <v>237</v>
      </c>
      <c r="B136" s="71" t="s">
        <v>238</v>
      </c>
      <c r="C136" s="71" t="s">
        <v>5</v>
      </c>
      <c r="D136" s="71" t="s">
        <v>6</v>
      </c>
      <c r="E136" s="71" t="s">
        <v>5</v>
      </c>
      <c r="F136" s="71" t="s">
        <v>6</v>
      </c>
    </row>
    <row r="137" spans="1:6" ht="70" customHeight="1" x14ac:dyDescent="0.35">
      <c r="A137" s="71" t="s">
        <v>1649</v>
      </c>
      <c r="B137" s="71"/>
      <c r="C137" s="71" t="s">
        <v>58</v>
      </c>
      <c r="D137" s="71"/>
      <c r="E137" s="71" t="s">
        <v>59</v>
      </c>
      <c r="F137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H88"/>
  <sheetViews>
    <sheetView showGridLines="0" workbookViewId="0">
      <pane ySplit="4" topLeftCell="A32" activePane="bottomLeft" state="frozen"/>
      <selection pane="bottomLeft" activeCell="B72" sqref="B72"/>
    </sheetView>
  </sheetViews>
  <sheetFormatPr defaultRowHeight="14.5" x14ac:dyDescent="0.35"/>
  <cols>
    <col min="1" max="1" width="50.54296875" customWidth="1"/>
    <col min="2" max="2" width="22" bestFit="1" customWidth="1"/>
    <col min="3" max="3" width="26.7265625" customWidth="1"/>
    <col min="4" max="4" width="22" customWidth="1"/>
    <col min="5" max="5" width="16.453125" customWidth="1"/>
    <col min="6" max="6" width="22" customWidth="1"/>
    <col min="7" max="7" width="6.1796875" style="2" bestFit="1" customWidth="1"/>
    <col min="12" max="12" width="70.26953125" bestFit="1" customWidth="1"/>
    <col min="13" max="13" width="10.81640625" bestFit="1" customWidth="1"/>
    <col min="14" max="14" width="10.54296875" bestFit="1" customWidth="1"/>
    <col min="15" max="15" width="12" bestFit="1" customWidth="1"/>
    <col min="16" max="16" width="12.54296875" customWidth="1"/>
  </cols>
  <sheetData>
    <row r="1" spans="1:8" ht="36.75" customHeight="1" x14ac:dyDescent="0.35">
      <c r="A1" s="74" t="s">
        <v>1651</v>
      </c>
      <c r="B1" s="75"/>
      <c r="C1" s="75"/>
      <c r="D1" s="75"/>
      <c r="E1" s="75"/>
      <c r="F1" s="75"/>
      <c r="G1" s="76"/>
      <c r="H1" s="47" t="str">
        <f>HYPERLINK("[EDEL_Portfolio Monthly Notes 31-Dec-2024.xlsx]Index!A1","Index")</f>
        <v>Index</v>
      </c>
    </row>
    <row r="2" spans="1:8" ht="19.5" customHeight="1" x14ac:dyDescent="0.35">
      <c r="A2" s="74" t="s">
        <v>1652</v>
      </c>
      <c r="B2" s="75"/>
      <c r="C2" s="75"/>
      <c r="D2" s="75"/>
      <c r="E2" s="75"/>
      <c r="F2" s="75"/>
      <c r="G2" s="76"/>
    </row>
    <row r="4" spans="1:8" ht="48" customHeight="1" x14ac:dyDescent="0.35">
      <c r="A4" s="4" t="s">
        <v>123</v>
      </c>
      <c r="B4" s="4" t="s">
        <v>124</v>
      </c>
      <c r="C4" s="4" t="s">
        <v>125</v>
      </c>
      <c r="D4" s="5" t="s">
        <v>126</v>
      </c>
      <c r="E4" s="6" t="s">
        <v>127</v>
      </c>
      <c r="F4" s="6" t="s">
        <v>128</v>
      </c>
      <c r="G4" s="7" t="s">
        <v>129</v>
      </c>
    </row>
    <row r="5" spans="1:8" x14ac:dyDescent="0.35">
      <c r="A5" s="8"/>
      <c r="B5" s="31"/>
      <c r="C5" s="31"/>
      <c r="D5" s="9"/>
      <c r="E5" s="10"/>
      <c r="F5" s="11"/>
      <c r="G5" s="12"/>
    </row>
    <row r="6" spans="1:8" x14ac:dyDescent="0.35">
      <c r="A6" s="13"/>
      <c r="B6" s="32"/>
      <c r="C6" s="32"/>
      <c r="D6" s="14"/>
      <c r="E6" s="15"/>
      <c r="F6" s="16"/>
      <c r="G6" s="16"/>
    </row>
    <row r="7" spans="1:8" x14ac:dyDescent="0.35">
      <c r="A7" s="17" t="s">
        <v>130</v>
      </c>
      <c r="B7" s="32"/>
      <c r="C7" s="32"/>
      <c r="D7" s="14"/>
      <c r="E7" s="15" t="s">
        <v>131</v>
      </c>
      <c r="F7" s="16" t="s">
        <v>131</v>
      </c>
      <c r="G7" s="16"/>
    </row>
    <row r="8" spans="1:8" x14ac:dyDescent="0.35">
      <c r="A8" s="13"/>
      <c r="B8" s="32"/>
      <c r="C8" s="32"/>
      <c r="D8" s="14"/>
      <c r="E8" s="15"/>
      <c r="F8" s="16"/>
      <c r="G8" s="16"/>
    </row>
    <row r="9" spans="1:8" x14ac:dyDescent="0.35">
      <c r="A9" s="17" t="s">
        <v>132</v>
      </c>
      <c r="B9" s="32"/>
      <c r="C9" s="32"/>
      <c r="D9" s="14"/>
      <c r="E9" s="15"/>
      <c r="F9" s="16"/>
      <c r="G9" s="16"/>
    </row>
    <row r="10" spans="1:8" x14ac:dyDescent="0.35">
      <c r="A10" s="17" t="s">
        <v>133</v>
      </c>
      <c r="B10" s="32"/>
      <c r="C10" s="32"/>
      <c r="D10" s="14"/>
      <c r="E10" s="15"/>
      <c r="F10" s="16"/>
      <c r="G10" s="16"/>
    </row>
    <row r="11" spans="1:8" x14ac:dyDescent="0.35">
      <c r="A11" s="13" t="s">
        <v>1653</v>
      </c>
      <c r="B11" s="32" t="s">
        <v>1654</v>
      </c>
      <c r="C11" s="32" t="s">
        <v>148</v>
      </c>
      <c r="D11" s="14">
        <v>53500000</v>
      </c>
      <c r="E11" s="15">
        <v>54683.9</v>
      </c>
      <c r="F11" s="16">
        <v>9.0300000000000005E-2</v>
      </c>
      <c r="G11" s="16">
        <v>7.1749999999999994E-2</v>
      </c>
    </row>
    <row r="12" spans="1:8" x14ac:dyDescent="0.35">
      <c r="A12" s="13" t="s">
        <v>1655</v>
      </c>
      <c r="B12" s="32" t="s">
        <v>1656</v>
      </c>
      <c r="C12" s="32" t="s">
        <v>139</v>
      </c>
      <c r="D12" s="14">
        <v>40500000</v>
      </c>
      <c r="E12" s="15">
        <v>41493.22</v>
      </c>
      <c r="F12" s="16">
        <v>6.8500000000000005E-2</v>
      </c>
      <c r="G12" s="16">
        <v>7.1411000000000002E-2</v>
      </c>
    </row>
    <row r="13" spans="1:8" x14ac:dyDescent="0.35">
      <c r="A13" s="13" t="s">
        <v>1657</v>
      </c>
      <c r="B13" s="32" t="s">
        <v>1658</v>
      </c>
      <c r="C13" s="32" t="s">
        <v>139</v>
      </c>
      <c r="D13" s="14">
        <v>37700000</v>
      </c>
      <c r="E13" s="15">
        <v>38451.47</v>
      </c>
      <c r="F13" s="16">
        <v>6.3500000000000001E-2</v>
      </c>
      <c r="G13" s="16">
        <v>7.2549000000000002E-2</v>
      </c>
    </row>
    <row r="14" spans="1:8" x14ac:dyDescent="0.35">
      <c r="A14" s="13" t="s">
        <v>1659</v>
      </c>
      <c r="B14" s="32" t="s">
        <v>1660</v>
      </c>
      <c r="C14" s="32" t="s">
        <v>139</v>
      </c>
      <c r="D14" s="14">
        <v>37500000</v>
      </c>
      <c r="E14" s="15">
        <v>38082.300000000003</v>
      </c>
      <c r="F14" s="16">
        <v>6.2899999999999998E-2</v>
      </c>
      <c r="G14" s="16">
        <v>7.2749999999999995E-2</v>
      </c>
    </row>
    <row r="15" spans="1:8" x14ac:dyDescent="0.35">
      <c r="A15" s="13" t="s">
        <v>1661</v>
      </c>
      <c r="B15" s="32" t="s">
        <v>1662</v>
      </c>
      <c r="C15" s="32" t="s">
        <v>139</v>
      </c>
      <c r="D15" s="14">
        <v>37000000</v>
      </c>
      <c r="E15" s="15">
        <v>37650.57</v>
      </c>
      <c r="F15" s="16">
        <v>6.2199999999999998E-2</v>
      </c>
      <c r="G15" s="16">
        <v>7.1800000000000003E-2</v>
      </c>
    </row>
    <row r="16" spans="1:8" x14ac:dyDescent="0.35">
      <c r="A16" s="13" t="s">
        <v>1663</v>
      </c>
      <c r="B16" s="32" t="s">
        <v>1664</v>
      </c>
      <c r="C16" s="32" t="s">
        <v>148</v>
      </c>
      <c r="D16" s="14">
        <v>35000000</v>
      </c>
      <c r="E16" s="15">
        <v>35735</v>
      </c>
      <c r="F16" s="16">
        <v>5.8999999999999997E-2</v>
      </c>
      <c r="G16" s="16">
        <v>7.1788000000000005E-2</v>
      </c>
    </row>
    <row r="17" spans="1:7" x14ac:dyDescent="0.35">
      <c r="A17" s="13" t="s">
        <v>1665</v>
      </c>
      <c r="B17" s="32" t="s">
        <v>1666</v>
      </c>
      <c r="C17" s="32" t="s">
        <v>139</v>
      </c>
      <c r="D17" s="14">
        <v>35000000</v>
      </c>
      <c r="E17" s="15">
        <v>35733.22</v>
      </c>
      <c r="F17" s="16">
        <v>5.8999999999999997E-2</v>
      </c>
      <c r="G17" s="16">
        <v>7.1003999999999998E-2</v>
      </c>
    </row>
    <row r="18" spans="1:7" x14ac:dyDescent="0.35">
      <c r="A18" s="13" t="s">
        <v>1667</v>
      </c>
      <c r="B18" s="32" t="s">
        <v>1668</v>
      </c>
      <c r="C18" s="32" t="s">
        <v>139</v>
      </c>
      <c r="D18" s="14">
        <v>35000000</v>
      </c>
      <c r="E18" s="15">
        <v>35575.75</v>
      </c>
      <c r="F18" s="16">
        <v>5.8799999999999998E-2</v>
      </c>
      <c r="G18" s="16">
        <v>7.2498999999999994E-2</v>
      </c>
    </row>
    <row r="19" spans="1:7" x14ac:dyDescent="0.35">
      <c r="A19" s="13" t="s">
        <v>1669</v>
      </c>
      <c r="B19" s="32" t="s">
        <v>1670</v>
      </c>
      <c r="C19" s="32" t="s">
        <v>139</v>
      </c>
      <c r="D19" s="14">
        <v>29500000</v>
      </c>
      <c r="E19" s="15">
        <v>30521.35</v>
      </c>
      <c r="F19" s="16">
        <v>5.04E-2</v>
      </c>
      <c r="G19" s="16">
        <v>7.1800000000000003E-2</v>
      </c>
    </row>
    <row r="20" spans="1:7" x14ac:dyDescent="0.35">
      <c r="A20" s="13" t="s">
        <v>1111</v>
      </c>
      <c r="B20" s="32" t="s">
        <v>1112</v>
      </c>
      <c r="C20" s="32" t="s">
        <v>139</v>
      </c>
      <c r="D20" s="14">
        <v>24000000</v>
      </c>
      <c r="E20" s="15">
        <v>23434.39</v>
      </c>
      <c r="F20" s="16">
        <v>3.8699999999999998E-2</v>
      </c>
      <c r="G20" s="16">
        <v>7.3447999999999999E-2</v>
      </c>
    </row>
    <row r="21" spans="1:7" x14ac:dyDescent="0.35">
      <c r="A21" s="13" t="s">
        <v>1671</v>
      </c>
      <c r="B21" s="32" t="s">
        <v>1672</v>
      </c>
      <c r="C21" s="32" t="s">
        <v>139</v>
      </c>
      <c r="D21" s="14">
        <v>16000000</v>
      </c>
      <c r="E21" s="15">
        <v>16425.57</v>
      </c>
      <c r="F21" s="16">
        <v>2.7099999999999999E-2</v>
      </c>
      <c r="G21" s="16">
        <v>7.2549000000000002E-2</v>
      </c>
    </row>
    <row r="22" spans="1:7" x14ac:dyDescent="0.35">
      <c r="A22" s="13" t="s">
        <v>1673</v>
      </c>
      <c r="B22" s="32" t="s">
        <v>1674</v>
      </c>
      <c r="C22" s="32" t="s">
        <v>139</v>
      </c>
      <c r="D22" s="14">
        <v>14500000</v>
      </c>
      <c r="E22" s="15">
        <v>15736.91</v>
      </c>
      <c r="F22" s="16">
        <v>2.5999999999999999E-2</v>
      </c>
      <c r="G22" s="16">
        <v>7.0849999999999996E-2</v>
      </c>
    </row>
    <row r="23" spans="1:7" x14ac:dyDescent="0.35">
      <c r="A23" s="13" t="s">
        <v>1675</v>
      </c>
      <c r="B23" s="32" t="s">
        <v>1676</v>
      </c>
      <c r="C23" s="32" t="s">
        <v>139</v>
      </c>
      <c r="D23" s="14">
        <v>15000000</v>
      </c>
      <c r="E23" s="15">
        <v>15710.49</v>
      </c>
      <c r="F23" s="16">
        <v>2.5899999999999999E-2</v>
      </c>
      <c r="G23" s="16">
        <v>7.0849999999999996E-2</v>
      </c>
    </row>
    <row r="24" spans="1:7" x14ac:dyDescent="0.35">
      <c r="A24" s="13" t="s">
        <v>1677</v>
      </c>
      <c r="B24" s="32" t="s">
        <v>1678</v>
      </c>
      <c r="C24" s="32" t="s">
        <v>139</v>
      </c>
      <c r="D24" s="14">
        <v>15000000</v>
      </c>
      <c r="E24" s="15">
        <v>15390.32</v>
      </c>
      <c r="F24" s="16">
        <v>2.5399999999999999E-2</v>
      </c>
      <c r="G24" s="16">
        <v>7.2498999999999994E-2</v>
      </c>
    </row>
    <row r="25" spans="1:7" x14ac:dyDescent="0.35">
      <c r="A25" s="13" t="s">
        <v>1113</v>
      </c>
      <c r="B25" s="32" t="s">
        <v>1114</v>
      </c>
      <c r="C25" s="32" t="s">
        <v>139</v>
      </c>
      <c r="D25" s="14">
        <v>13500000</v>
      </c>
      <c r="E25" s="15">
        <v>13210.22</v>
      </c>
      <c r="F25" s="16">
        <v>2.18E-2</v>
      </c>
      <c r="G25" s="16">
        <v>7.3150000000000007E-2</v>
      </c>
    </row>
    <row r="26" spans="1:7" x14ac:dyDescent="0.35">
      <c r="A26" s="13" t="s">
        <v>1679</v>
      </c>
      <c r="B26" s="32" t="s">
        <v>1680</v>
      </c>
      <c r="C26" s="32" t="s">
        <v>139</v>
      </c>
      <c r="D26" s="14">
        <v>10000000</v>
      </c>
      <c r="E26" s="15">
        <v>10335.73</v>
      </c>
      <c r="F26" s="16">
        <v>1.7100000000000001E-2</v>
      </c>
      <c r="G26" s="16">
        <v>7.2549000000000002E-2</v>
      </c>
    </row>
    <row r="27" spans="1:7" x14ac:dyDescent="0.35">
      <c r="A27" s="13" t="s">
        <v>1681</v>
      </c>
      <c r="B27" s="32" t="s">
        <v>1682</v>
      </c>
      <c r="C27" s="32" t="s">
        <v>139</v>
      </c>
      <c r="D27" s="14">
        <v>9000000</v>
      </c>
      <c r="E27" s="15">
        <v>9205.66</v>
      </c>
      <c r="F27" s="16">
        <v>1.52E-2</v>
      </c>
      <c r="G27" s="16">
        <v>7.2598999999999997E-2</v>
      </c>
    </row>
    <row r="28" spans="1:7" x14ac:dyDescent="0.35">
      <c r="A28" s="13" t="s">
        <v>1683</v>
      </c>
      <c r="B28" s="32" t="s">
        <v>1684</v>
      </c>
      <c r="C28" s="32" t="s">
        <v>139</v>
      </c>
      <c r="D28" s="14">
        <v>8000000</v>
      </c>
      <c r="E28" s="15">
        <v>8146.89</v>
      </c>
      <c r="F28" s="16">
        <v>1.35E-2</v>
      </c>
      <c r="G28" s="16">
        <v>7.1104000000000001E-2</v>
      </c>
    </row>
    <row r="29" spans="1:7" x14ac:dyDescent="0.35">
      <c r="A29" s="13" t="s">
        <v>1685</v>
      </c>
      <c r="B29" s="32" t="s">
        <v>1686</v>
      </c>
      <c r="C29" s="32" t="s">
        <v>139</v>
      </c>
      <c r="D29" s="14">
        <v>1000000</v>
      </c>
      <c r="E29" s="15">
        <v>1017.81</v>
      </c>
      <c r="F29" s="16">
        <v>1.6999999999999999E-3</v>
      </c>
      <c r="G29" s="16">
        <v>7.3549000000000003E-2</v>
      </c>
    </row>
    <row r="30" spans="1:7" x14ac:dyDescent="0.35">
      <c r="A30" s="17" t="s">
        <v>193</v>
      </c>
      <c r="B30" s="33"/>
      <c r="C30" s="33"/>
      <c r="D30" s="18"/>
      <c r="E30" s="19">
        <v>476540.77</v>
      </c>
      <c r="F30" s="20">
        <v>0.78700000000000003</v>
      </c>
      <c r="G30" s="21"/>
    </row>
    <row r="31" spans="1:7" x14ac:dyDescent="0.35">
      <c r="A31" s="13"/>
      <c r="B31" s="32"/>
      <c r="C31" s="32"/>
      <c r="D31" s="14"/>
      <c r="E31" s="15"/>
      <c r="F31" s="16"/>
      <c r="G31" s="16"/>
    </row>
    <row r="32" spans="1:7" x14ac:dyDescent="0.35">
      <c r="A32" s="17" t="s">
        <v>278</v>
      </c>
      <c r="B32" s="32"/>
      <c r="C32" s="32"/>
      <c r="D32" s="14"/>
      <c r="E32" s="15"/>
      <c r="F32" s="16"/>
      <c r="G32" s="16"/>
    </row>
    <row r="33" spans="1:7" x14ac:dyDescent="0.35">
      <c r="A33" s="13" t="s">
        <v>1687</v>
      </c>
      <c r="B33" s="32" t="s">
        <v>1688</v>
      </c>
      <c r="C33" s="32" t="s">
        <v>281</v>
      </c>
      <c r="D33" s="14">
        <v>90500000</v>
      </c>
      <c r="E33" s="15">
        <v>92949.74</v>
      </c>
      <c r="F33" s="16">
        <v>0.1535</v>
      </c>
      <c r="G33" s="16">
        <v>6.9341E-2</v>
      </c>
    </row>
    <row r="34" spans="1:7" x14ac:dyDescent="0.35">
      <c r="A34" s="17" t="s">
        <v>193</v>
      </c>
      <c r="B34" s="33"/>
      <c r="C34" s="33"/>
      <c r="D34" s="18"/>
      <c r="E34" s="19">
        <v>92949.74</v>
      </c>
      <c r="F34" s="20">
        <v>0.1535</v>
      </c>
      <c r="G34" s="21"/>
    </row>
    <row r="35" spans="1:7" x14ac:dyDescent="0.35">
      <c r="A35" s="13"/>
      <c r="B35" s="32"/>
      <c r="C35" s="32"/>
      <c r="D35" s="14"/>
      <c r="E35" s="15"/>
      <c r="F35" s="16"/>
      <c r="G35" s="16"/>
    </row>
    <row r="36" spans="1:7" x14ac:dyDescent="0.35">
      <c r="A36" s="17" t="s">
        <v>194</v>
      </c>
      <c r="B36" s="32"/>
      <c r="C36" s="32"/>
      <c r="D36" s="14"/>
      <c r="E36" s="15"/>
      <c r="F36" s="16"/>
      <c r="G36" s="16"/>
    </row>
    <row r="37" spans="1:7" x14ac:dyDescent="0.35">
      <c r="A37" s="17" t="s">
        <v>193</v>
      </c>
      <c r="B37" s="32"/>
      <c r="C37" s="32"/>
      <c r="D37" s="14"/>
      <c r="E37" s="22" t="s">
        <v>131</v>
      </c>
      <c r="F37" s="23" t="s">
        <v>131</v>
      </c>
      <c r="G37" s="16"/>
    </row>
    <row r="38" spans="1:7" x14ac:dyDescent="0.35">
      <c r="A38" s="13"/>
      <c r="B38" s="32"/>
      <c r="C38" s="32"/>
      <c r="D38" s="14"/>
      <c r="E38" s="15"/>
      <c r="F38" s="16"/>
      <c r="G38" s="16"/>
    </row>
    <row r="39" spans="1:7" x14ac:dyDescent="0.35">
      <c r="A39" s="17" t="s">
        <v>195</v>
      </c>
      <c r="B39" s="32"/>
      <c r="C39" s="32"/>
      <c r="D39" s="14"/>
      <c r="E39" s="15"/>
      <c r="F39" s="16"/>
      <c r="G39" s="16"/>
    </row>
    <row r="40" spans="1:7" x14ac:dyDescent="0.35">
      <c r="A40" s="17" t="s">
        <v>193</v>
      </c>
      <c r="B40" s="32"/>
      <c r="C40" s="32"/>
      <c r="D40" s="14"/>
      <c r="E40" s="22" t="s">
        <v>131</v>
      </c>
      <c r="F40" s="23" t="s">
        <v>131</v>
      </c>
      <c r="G40" s="16"/>
    </row>
    <row r="41" spans="1:7" x14ac:dyDescent="0.35">
      <c r="A41" s="13"/>
      <c r="B41" s="32"/>
      <c r="C41" s="32"/>
      <c r="D41" s="14"/>
      <c r="E41" s="15"/>
      <c r="F41" s="16"/>
      <c r="G41" s="16"/>
    </row>
    <row r="42" spans="1:7" x14ac:dyDescent="0.35">
      <c r="A42" s="24" t="s">
        <v>196</v>
      </c>
      <c r="B42" s="34"/>
      <c r="C42" s="34"/>
      <c r="D42" s="25"/>
      <c r="E42" s="19">
        <v>569490.51</v>
      </c>
      <c r="F42" s="20">
        <v>0.9405</v>
      </c>
      <c r="G42" s="21"/>
    </row>
    <row r="43" spans="1:7" x14ac:dyDescent="0.35">
      <c r="A43" s="13"/>
      <c r="B43" s="32"/>
      <c r="C43" s="32"/>
      <c r="D43" s="14"/>
      <c r="E43" s="15"/>
      <c r="F43" s="16"/>
      <c r="G43" s="16"/>
    </row>
    <row r="44" spans="1:7" x14ac:dyDescent="0.35">
      <c r="A44" s="13"/>
      <c r="B44" s="32"/>
      <c r="C44" s="32"/>
      <c r="D44" s="14"/>
      <c r="E44" s="15"/>
      <c r="F44" s="16"/>
      <c r="G44" s="16"/>
    </row>
    <row r="45" spans="1:7" x14ac:dyDescent="0.35">
      <c r="A45" s="17" t="s">
        <v>205</v>
      </c>
      <c r="B45" s="32"/>
      <c r="C45" s="32"/>
      <c r="D45" s="14"/>
      <c r="E45" s="15"/>
      <c r="F45" s="16"/>
      <c r="G45" s="16"/>
    </row>
    <row r="46" spans="1:7" x14ac:dyDescent="0.35">
      <c r="A46" s="13" t="s">
        <v>206</v>
      </c>
      <c r="B46" s="32"/>
      <c r="C46" s="32"/>
      <c r="D46" s="14"/>
      <c r="E46" s="15">
        <v>21108.16</v>
      </c>
      <c r="F46" s="16">
        <v>3.49E-2</v>
      </c>
      <c r="G46" s="16">
        <v>6.6451999999999997E-2</v>
      </c>
    </row>
    <row r="47" spans="1:7" x14ac:dyDescent="0.35">
      <c r="A47" s="17" t="s">
        <v>193</v>
      </c>
      <c r="B47" s="33"/>
      <c r="C47" s="33"/>
      <c r="D47" s="18"/>
      <c r="E47" s="19">
        <v>21108.16</v>
      </c>
      <c r="F47" s="20">
        <v>3.49E-2</v>
      </c>
      <c r="G47" s="21"/>
    </row>
    <row r="48" spans="1:7" x14ac:dyDescent="0.35">
      <c r="A48" s="13"/>
      <c r="B48" s="32"/>
      <c r="C48" s="32"/>
      <c r="D48" s="14"/>
      <c r="E48" s="15"/>
      <c r="F48" s="16"/>
      <c r="G48" s="16"/>
    </row>
    <row r="49" spans="1:7" x14ac:dyDescent="0.35">
      <c r="A49" s="24" t="s">
        <v>196</v>
      </c>
      <c r="B49" s="34"/>
      <c r="C49" s="34"/>
      <c r="D49" s="25"/>
      <c r="E49" s="19">
        <v>21108.16</v>
      </c>
      <c r="F49" s="20">
        <v>3.49E-2</v>
      </c>
      <c r="G49" s="21"/>
    </row>
    <row r="50" spans="1:7" x14ac:dyDescent="0.35">
      <c r="A50" s="13" t="s">
        <v>207</v>
      </c>
      <c r="B50" s="32"/>
      <c r="C50" s="32"/>
      <c r="D50" s="14"/>
      <c r="E50" s="15">
        <v>14857.487966299999</v>
      </c>
      <c r="F50" s="16">
        <v>2.4537E-2</v>
      </c>
      <c r="G50" s="16"/>
    </row>
    <row r="51" spans="1:7" x14ac:dyDescent="0.35">
      <c r="A51" s="13" t="s">
        <v>208</v>
      </c>
      <c r="B51" s="32"/>
      <c r="C51" s="32"/>
      <c r="D51" s="14"/>
      <c r="E51" s="15">
        <v>35.142033699999999</v>
      </c>
      <c r="F51" s="16">
        <v>6.3E-5</v>
      </c>
      <c r="G51" s="16">
        <v>6.6450999999999996E-2</v>
      </c>
    </row>
    <row r="52" spans="1:7" x14ac:dyDescent="0.35">
      <c r="A52" s="27" t="s">
        <v>209</v>
      </c>
      <c r="B52" s="35"/>
      <c r="C52" s="35"/>
      <c r="D52" s="28"/>
      <c r="E52" s="29">
        <v>605491.30000000005</v>
      </c>
      <c r="F52" s="30">
        <v>1</v>
      </c>
      <c r="G52" s="30"/>
    </row>
    <row r="54" spans="1:7" x14ac:dyDescent="0.35">
      <c r="A54" s="1" t="s">
        <v>211</v>
      </c>
    </row>
    <row r="57" spans="1:7" x14ac:dyDescent="0.35">
      <c r="A57" s="1" t="s">
        <v>212</v>
      </c>
    </row>
    <row r="58" spans="1:7" x14ac:dyDescent="0.35">
      <c r="A58" s="48" t="s">
        <v>213</v>
      </c>
      <c r="B58" s="3" t="s">
        <v>131</v>
      </c>
    </row>
    <row r="59" spans="1:7" x14ac:dyDescent="0.35">
      <c r="A59" t="s">
        <v>214</v>
      </c>
    </row>
    <row r="60" spans="1:7" x14ac:dyDescent="0.35">
      <c r="A60" t="s">
        <v>215</v>
      </c>
      <c r="B60" t="s">
        <v>216</v>
      </c>
      <c r="C60" t="s">
        <v>216</v>
      </c>
    </row>
    <row r="61" spans="1:7" x14ac:dyDescent="0.35">
      <c r="B61" s="49">
        <v>45625</v>
      </c>
      <c r="C61" s="49">
        <v>45657</v>
      </c>
    </row>
    <row r="62" spans="1:7" x14ac:dyDescent="0.35">
      <c r="A62" t="s">
        <v>217</v>
      </c>
      <c r="B62">
        <v>1172.4069</v>
      </c>
      <c r="C62">
        <v>1181.74</v>
      </c>
    </row>
    <row r="64" spans="1:7" x14ac:dyDescent="0.35">
      <c r="A64" t="s">
        <v>218</v>
      </c>
      <c r="B64" s="3" t="s">
        <v>131</v>
      </c>
    </row>
    <row r="65" spans="1:2" x14ac:dyDescent="0.35">
      <c r="A65" t="s">
        <v>219</v>
      </c>
      <c r="B65" s="3" t="s">
        <v>131</v>
      </c>
    </row>
    <row r="66" spans="1:2" ht="30" customHeight="1" x14ac:dyDescent="0.35">
      <c r="A66" s="48" t="s">
        <v>220</v>
      </c>
      <c r="B66" s="3" t="s">
        <v>131</v>
      </c>
    </row>
    <row r="67" spans="1:2" ht="30" customHeight="1" x14ac:dyDescent="0.35">
      <c r="A67" s="48" t="s">
        <v>221</v>
      </c>
      <c r="B67" s="3" t="s">
        <v>131</v>
      </c>
    </row>
    <row r="68" spans="1:2" x14ac:dyDescent="0.35">
      <c r="A68" t="s">
        <v>222</v>
      </c>
      <c r="B68" s="50">
        <f>+B83</f>
        <v>7.8432108526689417</v>
      </c>
    </row>
    <row r="69" spans="1:2" ht="45" customHeight="1" x14ac:dyDescent="0.35">
      <c r="A69" s="48" t="s">
        <v>223</v>
      </c>
      <c r="B69" s="3" t="s">
        <v>131</v>
      </c>
    </row>
    <row r="70" spans="1:2" x14ac:dyDescent="0.35">
      <c r="B70" s="3"/>
    </row>
    <row r="71" spans="1:2" ht="30" customHeight="1" x14ac:dyDescent="0.35">
      <c r="A71" s="48" t="s">
        <v>224</v>
      </c>
      <c r="B71" s="3" t="s">
        <v>131</v>
      </c>
    </row>
    <row r="72" spans="1:2" ht="30" customHeight="1" x14ac:dyDescent="0.35">
      <c r="A72" s="48" t="s">
        <v>225</v>
      </c>
      <c r="B72">
        <v>226063.75</v>
      </c>
    </row>
    <row r="73" spans="1:2" ht="30" customHeight="1" x14ac:dyDescent="0.35">
      <c r="A73" s="48" t="s">
        <v>226</v>
      </c>
      <c r="B73" s="3" t="s">
        <v>131</v>
      </c>
    </row>
    <row r="74" spans="1:2" ht="30" customHeight="1" x14ac:dyDescent="0.35">
      <c r="A74" s="48" t="s">
        <v>227</v>
      </c>
      <c r="B74" s="3" t="s">
        <v>131</v>
      </c>
    </row>
    <row r="76" spans="1:2" x14ac:dyDescent="0.35">
      <c r="A76" t="s">
        <v>228</v>
      </c>
    </row>
    <row r="77" spans="1:2" ht="30" customHeight="1" x14ac:dyDescent="0.35">
      <c r="A77" s="63" t="s">
        <v>229</v>
      </c>
      <c r="B77" s="64" t="s">
        <v>1689</v>
      </c>
    </row>
    <row r="78" spans="1:2" x14ac:dyDescent="0.35">
      <c r="A78" s="63" t="s">
        <v>231</v>
      </c>
      <c r="B78" s="63" t="s">
        <v>232</v>
      </c>
    </row>
    <row r="79" spans="1:2" x14ac:dyDescent="0.35">
      <c r="A79" s="63"/>
      <c r="B79" s="63"/>
    </row>
    <row r="80" spans="1:2" x14ac:dyDescent="0.35">
      <c r="A80" s="63" t="s">
        <v>233</v>
      </c>
      <c r="B80" s="65">
        <v>7.1399154921499104</v>
      </c>
    </row>
    <row r="81" spans="1:4" x14ac:dyDescent="0.35">
      <c r="A81" s="63"/>
      <c r="B81" s="63"/>
    </row>
    <row r="82" spans="1:4" x14ac:dyDescent="0.35">
      <c r="A82" s="63" t="s">
        <v>234</v>
      </c>
      <c r="B82" s="66">
        <v>5.9885999999999999</v>
      </c>
    </row>
    <row r="83" spans="1:4" x14ac:dyDescent="0.35">
      <c r="A83" s="63" t="s">
        <v>235</v>
      </c>
      <c r="B83" s="66">
        <v>7.8432108526689417</v>
      </c>
    </row>
    <row r="84" spans="1:4" x14ac:dyDescent="0.35">
      <c r="A84" s="63"/>
      <c r="B84" s="63"/>
    </row>
    <row r="85" spans="1:4" x14ac:dyDescent="0.35">
      <c r="A85" s="63" t="s">
        <v>236</v>
      </c>
      <c r="B85" s="67">
        <v>45657</v>
      </c>
    </row>
    <row r="87" spans="1:4" ht="70" customHeight="1" x14ac:dyDescent="0.35">
      <c r="A87" s="71" t="s">
        <v>237</v>
      </c>
      <c r="B87" s="71" t="s">
        <v>238</v>
      </c>
      <c r="C87" s="71" t="s">
        <v>5</v>
      </c>
      <c r="D87" s="71" t="s">
        <v>6</v>
      </c>
    </row>
    <row r="88" spans="1:4" ht="70" customHeight="1" x14ac:dyDescent="0.35">
      <c r="A88" s="71" t="s">
        <v>1690</v>
      </c>
      <c r="B88" s="71"/>
      <c r="C88" s="71" t="s">
        <v>61</v>
      </c>
      <c r="D88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81"/>
  <sheetViews>
    <sheetView showGridLines="0" workbookViewId="0">
      <pane ySplit="4" topLeftCell="A34" activePane="bottomLeft" state="frozen"/>
      <selection pane="bottomLeft" activeCell="A2" sqref="A2:G2"/>
    </sheetView>
  </sheetViews>
  <sheetFormatPr defaultRowHeight="14.5" x14ac:dyDescent="0.35"/>
  <cols>
    <col min="1" max="1" width="50.54296875" customWidth="1"/>
    <col min="2" max="2" width="22" bestFit="1" customWidth="1"/>
    <col min="3" max="3" width="26.7265625" customWidth="1"/>
    <col min="4" max="4" width="22" customWidth="1"/>
    <col min="5" max="5" width="16.453125" customWidth="1"/>
    <col min="6" max="6" width="22" customWidth="1"/>
    <col min="7" max="7" width="6.1796875" style="2" bestFit="1" customWidth="1"/>
    <col min="12" max="12" width="70.26953125" bestFit="1" customWidth="1"/>
    <col min="13" max="13" width="10.81640625" bestFit="1" customWidth="1"/>
    <col min="14" max="14" width="10.54296875" bestFit="1" customWidth="1"/>
    <col min="15" max="15" width="12" bestFit="1" customWidth="1"/>
    <col min="16" max="16" width="12.54296875" customWidth="1"/>
  </cols>
  <sheetData>
    <row r="1" spans="1:8" ht="36.75" customHeight="1" x14ac:dyDescent="0.35">
      <c r="A1" s="74" t="s">
        <v>239</v>
      </c>
      <c r="B1" s="75"/>
      <c r="C1" s="75"/>
      <c r="D1" s="75"/>
      <c r="E1" s="75"/>
      <c r="F1" s="75"/>
      <c r="G1" s="76"/>
      <c r="H1" s="47" t="str">
        <f>HYPERLINK("[EDEL_Portfolio Monthly Notes 31-Dec-2024.xlsx]Index!A1","Index")</f>
        <v>Index</v>
      </c>
    </row>
    <row r="2" spans="1:8" ht="33.75" customHeight="1" x14ac:dyDescent="0.35">
      <c r="A2" s="74" t="s">
        <v>240</v>
      </c>
      <c r="B2" s="75"/>
      <c r="C2" s="75"/>
      <c r="D2" s="75"/>
      <c r="E2" s="75"/>
      <c r="F2" s="75"/>
      <c r="G2" s="76"/>
    </row>
    <row r="4" spans="1:8" ht="48" customHeight="1" x14ac:dyDescent="0.35">
      <c r="A4" s="4" t="s">
        <v>123</v>
      </c>
      <c r="B4" s="4" t="s">
        <v>124</v>
      </c>
      <c r="C4" s="4" t="s">
        <v>125</v>
      </c>
      <c r="D4" s="5" t="s">
        <v>126</v>
      </c>
      <c r="E4" s="6" t="s">
        <v>127</v>
      </c>
      <c r="F4" s="6" t="s">
        <v>128</v>
      </c>
      <c r="G4" s="7" t="s">
        <v>129</v>
      </c>
    </row>
    <row r="5" spans="1:8" x14ac:dyDescent="0.35">
      <c r="A5" s="8"/>
      <c r="B5" s="31"/>
      <c r="C5" s="31"/>
      <c r="D5" s="9"/>
      <c r="E5" s="10"/>
      <c r="F5" s="11"/>
      <c r="G5" s="12"/>
    </row>
    <row r="6" spans="1:8" x14ac:dyDescent="0.35">
      <c r="A6" s="13"/>
      <c r="B6" s="32"/>
      <c r="C6" s="32"/>
      <c r="D6" s="14"/>
      <c r="E6" s="15"/>
      <c r="F6" s="16"/>
      <c r="G6" s="16"/>
    </row>
    <row r="7" spans="1:8" x14ac:dyDescent="0.35">
      <c r="A7" s="17" t="s">
        <v>130</v>
      </c>
      <c r="B7" s="32"/>
      <c r="C7" s="32"/>
      <c r="D7" s="14"/>
      <c r="E7" s="15" t="s">
        <v>131</v>
      </c>
      <c r="F7" s="16" t="s">
        <v>131</v>
      </c>
      <c r="G7" s="16"/>
    </row>
    <row r="8" spans="1:8" x14ac:dyDescent="0.35">
      <c r="A8" s="13"/>
      <c r="B8" s="32"/>
      <c r="C8" s="32"/>
      <c r="D8" s="14"/>
      <c r="E8" s="15"/>
      <c r="F8" s="16"/>
      <c r="G8" s="16"/>
    </row>
    <row r="9" spans="1:8" x14ac:dyDescent="0.35">
      <c r="A9" s="17" t="s">
        <v>132</v>
      </c>
      <c r="B9" s="32"/>
      <c r="C9" s="32"/>
      <c r="D9" s="14"/>
      <c r="E9" s="15"/>
      <c r="F9" s="16"/>
      <c r="G9" s="16"/>
    </row>
    <row r="10" spans="1:8" x14ac:dyDescent="0.35">
      <c r="A10" s="17" t="s">
        <v>133</v>
      </c>
      <c r="B10" s="32"/>
      <c r="C10" s="32"/>
      <c r="D10" s="14"/>
      <c r="E10" s="15"/>
      <c r="F10" s="16"/>
      <c r="G10" s="16"/>
    </row>
    <row r="11" spans="1:8" x14ac:dyDescent="0.35">
      <c r="A11" s="13" t="s">
        <v>241</v>
      </c>
      <c r="B11" s="32" t="s">
        <v>242</v>
      </c>
      <c r="C11" s="32" t="s">
        <v>136</v>
      </c>
      <c r="D11" s="14">
        <v>1500000</v>
      </c>
      <c r="E11" s="15">
        <v>1511.98</v>
      </c>
      <c r="F11" s="16">
        <v>0.1152</v>
      </c>
      <c r="G11" s="16">
        <v>7.9100000000000004E-2</v>
      </c>
    </row>
    <row r="12" spans="1:8" x14ac:dyDescent="0.35">
      <c r="A12" s="13" t="s">
        <v>243</v>
      </c>
      <c r="B12" s="32" t="s">
        <v>244</v>
      </c>
      <c r="C12" s="32" t="s">
        <v>139</v>
      </c>
      <c r="D12" s="14">
        <v>1500000</v>
      </c>
      <c r="E12" s="15">
        <v>1503.02</v>
      </c>
      <c r="F12" s="16">
        <v>0.1145</v>
      </c>
      <c r="G12" s="16">
        <v>7.9299999999999995E-2</v>
      </c>
    </row>
    <row r="13" spans="1:8" x14ac:dyDescent="0.35">
      <c r="A13" s="13" t="s">
        <v>245</v>
      </c>
      <c r="B13" s="32" t="s">
        <v>246</v>
      </c>
      <c r="C13" s="32" t="s">
        <v>148</v>
      </c>
      <c r="D13" s="14">
        <v>1500000</v>
      </c>
      <c r="E13" s="15">
        <v>1500.22</v>
      </c>
      <c r="F13" s="16">
        <v>0.1143</v>
      </c>
      <c r="G13" s="16">
        <v>7.9128000000000004E-2</v>
      </c>
    </row>
    <row r="14" spans="1:8" x14ac:dyDescent="0.35">
      <c r="A14" s="13" t="s">
        <v>247</v>
      </c>
      <c r="B14" s="32" t="s">
        <v>248</v>
      </c>
      <c r="C14" s="32" t="s">
        <v>139</v>
      </c>
      <c r="D14" s="14">
        <v>1500000</v>
      </c>
      <c r="E14" s="15">
        <v>1490.06</v>
      </c>
      <c r="F14" s="16">
        <v>0.11360000000000001</v>
      </c>
      <c r="G14" s="16">
        <v>7.9075000000000006E-2</v>
      </c>
    </row>
    <row r="15" spans="1:8" x14ac:dyDescent="0.35">
      <c r="A15" s="13" t="s">
        <v>249</v>
      </c>
      <c r="B15" s="32" t="s">
        <v>250</v>
      </c>
      <c r="C15" s="32" t="s">
        <v>139</v>
      </c>
      <c r="D15" s="14">
        <v>1300000</v>
      </c>
      <c r="E15" s="15">
        <v>1299.71</v>
      </c>
      <c r="F15" s="16">
        <v>9.9099999999999994E-2</v>
      </c>
      <c r="G15" s="16">
        <v>7.7499999999999999E-2</v>
      </c>
    </row>
    <row r="16" spans="1:8" x14ac:dyDescent="0.35">
      <c r="A16" s="13" t="s">
        <v>251</v>
      </c>
      <c r="B16" s="32" t="s">
        <v>252</v>
      </c>
      <c r="C16" s="32" t="s">
        <v>139</v>
      </c>
      <c r="D16" s="14">
        <v>1000000</v>
      </c>
      <c r="E16" s="15">
        <v>1012.73</v>
      </c>
      <c r="F16" s="16">
        <v>7.7200000000000005E-2</v>
      </c>
      <c r="G16" s="16">
        <v>7.7875E-2</v>
      </c>
    </row>
    <row r="17" spans="1:7" x14ac:dyDescent="0.35">
      <c r="A17" s="13" t="s">
        <v>253</v>
      </c>
      <c r="B17" s="32" t="s">
        <v>254</v>
      </c>
      <c r="C17" s="32" t="s">
        <v>139</v>
      </c>
      <c r="D17" s="14">
        <v>1000000</v>
      </c>
      <c r="E17" s="15">
        <v>999.71</v>
      </c>
      <c r="F17" s="16">
        <v>7.6200000000000004E-2</v>
      </c>
      <c r="G17" s="16">
        <v>7.8E-2</v>
      </c>
    </row>
    <row r="18" spans="1:7" x14ac:dyDescent="0.35">
      <c r="A18" s="13" t="s">
        <v>255</v>
      </c>
      <c r="B18" s="32" t="s">
        <v>256</v>
      </c>
      <c r="C18" s="32" t="s">
        <v>139</v>
      </c>
      <c r="D18" s="14">
        <v>1000000</v>
      </c>
      <c r="E18" s="15">
        <v>999.29</v>
      </c>
      <c r="F18" s="16">
        <v>7.6200000000000004E-2</v>
      </c>
      <c r="G18" s="16">
        <v>7.7411999999999995E-2</v>
      </c>
    </row>
    <row r="19" spans="1:7" x14ac:dyDescent="0.35">
      <c r="A19" s="13" t="s">
        <v>257</v>
      </c>
      <c r="B19" s="32" t="s">
        <v>258</v>
      </c>
      <c r="C19" s="32" t="s">
        <v>139</v>
      </c>
      <c r="D19" s="14">
        <v>500000</v>
      </c>
      <c r="E19" s="15">
        <v>504.16</v>
      </c>
      <c r="F19" s="16">
        <v>3.8399999999999997E-2</v>
      </c>
      <c r="G19" s="16">
        <v>7.4200000000000002E-2</v>
      </c>
    </row>
    <row r="20" spans="1:7" x14ac:dyDescent="0.35">
      <c r="A20" s="13" t="s">
        <v>259</v>
      </c>
      <c r="B20" s="32" t="s">
        <v>260</v>
      </c>
      <c r="C20" s="32" t="s">
        <v>139</v>
      </c>
      <c r="D20" s="14">
        <v>500000</v>
      </c>
      <c r="E20" s="15">
        <v>503</v>
      </c>
      <c r="F20" s="16">
        <v>3.8300000000000001E-2</v>
      </c>
      <c r="G20" s="16">
        <v>7.7273999999999995E-2</v>
      </c>
    </row>
    <row r="21" spans="1:7" x14ac:dyDescent="0.35">
      <c r="A21" s="13" t="s">
        <v>261</v>
      </c>
      <c r="B21" s="32" t="s">
        <v>262</v>
      </c>
      <c r="C21" s="32" t="s">
        <v>139</v>
      </c>
      <c r="D21" s="14">
        <v>500000</v>
      </c>
      <c r="E21" s="15">
        <v>502.08</v>
      </c>
      <c r="F21" s="16">
        <v>3.8300000000000001E-2</v>
      </c>
      <c r="G21" s="16">
        <v>7.5316999999999995E-2</v>
      </c>
    </row>
    <row r="22" spans="1:7" x14ac:dyDescent="0.35">
      <c r="A22" s="13" t="s">
        <v>263</v>
      </c>
      <c r="B22" s="32" t="s">
        <v>264</v>
      </c>
      <c r="C22" s="32" t="s">
        <v>139</v>
      </c>
      <c r="D22" s="14">
        <v>500000</v>
      </c>
      <c r="E22" s="15">
        <v>501.49</v>
      </c>
      <c r="F22" s="16">
        <v>3.8199999999999998E-2</v>
      </c>
      <c r="G22" s="16">
        <v>7.5007000000000004E-2</v>
      </c>
    </row>
    <row r="23" spans="1:7" x14ac:dyDescent="0.35">
      <c r="A23" s="13" t="s">
        <v>265</v>
      </c>
      <c r="B23" s="32" t="s">
        <v>266</v>
      </c>
      <c r="C23" s="32" t="s">
        <v>139</v>
      </c>
      <c r="D23" s="14">
        <v>500000</v>
      </c>
      <c r="E23" s="15">
        <v>497.93</v>
      </c>
      <c r="F23" s="16">
        <v>3.7900000000000003E-2</v>
      </c>
      <c r="G23" s="16">
        <v>7.8299999999999995E-2</v>
      </c>
    </row>
    <row r="24" spans="1:7" x14ac:dyDescent="0.35">
      <c r="A24" s="17" t="s">
        <v>193</v>
      </c>
      <c r="B24" s="33"/>
      <c r="C24" s="33"/>
      <c r="D24" s="18"/>
      <c r="E24" s="19">
        <v>12825.38</v>
      </c>
      <c r="F24" s="20">
        <v>0.97740000000000005</v>
      </c>
      <c r="G24" s="21"/>
    </row>
    <row r="25" spans="1:7" x14ac:dyDescent="0.35">
      <c r="A25" s="13"/>
      <c r="B25" s="32"/>
      <c r="C25" s="32"/>
      <c r="D25" s="14"/>
      <c r="E25" s="15"/>
      <c r="F25" s="16"/>
      <c r="G25" s="16"/>
    </row>
    <row r="26" spans="1:7" x14ac:dyDescent="0.35">
      <c r="A26" s="17" t="s">
        <v>194</v>
      </c>
      <c r="B26" s="32"/>
      <c r="C26" s="32"/>
      <c r="D26" s="14"/>
      <c r="E26" s="15"/>
      <c r="F26" s="16"/>
      <c r="G26" s="16"/>
    </row>
    <row r="27" spans="1:7" x14ac:dyDescent="0.35">
      <c r="A27" s="17" t="s">
        <v>193</v>
      </c>
      <c r="B27" s="32"/>
      <c r="C27" s="32"/>
      <c r="D27" s="14"/>
      <c r="E27" s="22" t="s">
        <v>131</v>
      </c>
      <c r="F27" s="23" t="s">
        <v>131</v>
      </c>
      <c r="G27" s="16"/>
    </row>
    <row r="28" spans="1:7" x14ac:dyDescent="0.35">
      <c r="A28" s="13"/>
      <c r="B28" s="32"/>
      <c r="C28" s="32"/>
      <c r="D28" s="14"/>
      <c r="E28" s="15"/>
      <c r="F28" s="16"/>
      <c r="G28" s="16"/>
    </row>
    <row r="29" spans="1:7" x14ac:dyDescent="0.35">
      <c r="A29" s="17" t="s">
        <v>195</v>
      </c>
      <c r="B29" s="32"/>
      <c r="C29" s="32"/>
      <c r="D29" s="14"/>
      <c r="E29" s="15"/>
      <c r="F29" s="16"/>
      <c r="G29" s="16"/>
    </row>
    <row r="30" spans="1:7" x14ac:dyDescent="0.35">
      <c r="A30" s="17" t="s">
        <v>193</v>
      </c>
      <c r="B30" s="32"/>
      <c r="C30" s="32"/>
      <c r="D30" s="14"/>
      <c r="E30" s="22" t="s">
        <v>131</v>
      </c>
      <c r="F30" s="23" t="s">
        <v>131</v>
      </c>
      <c r="G30" s="16"/>
    </row>
    <row r="31" spans="1:7" x14ac:dyDescent="0.35">
      <c r="A31" s="13"/>
      <c r="B31" s="32"/>
      <c r="C31" s="32"/>
      <c r="D31" s="14"/>
      <c r="E31" s="15"/>
      <c r="F31" s="16"/>
      <c r="G31" s="16"/>
    </row>
    <row r="32" spans="1:7" x14ac:dyDescent="0.35">
      <c r="A32" s="24" t="s">
        <v>196</v>
      </c>
      <c r="B32" s="34"/>
      <c r="C32" s="34"/>
      <c r="D32" s="25"/>
      <c r="E32" s="19">
        <v>12825.38</v>
      </c>
      <c r="F32" s="20">
        <v>0.97740000000000005</v>
      </c>
      <c r="G32" s="21"/>
    </row>
    <row r="33" spans="1:7" x14ac:dyDescent="0.35">
      <c r="A33" s="13"/>
      <c r="B33" s="32"/>
      <c r="C33" s="32"/>
      <c r="D33" s="14"/>
      <c r="E33" s="15"/>
      <c r="F33" s="16"/>
      <c r="G33" s="16"/>
    </row>
    <row r="34" spans="1:7" x14ac:dyDescent="0.35">
      <c r="A34" s="13"/>
      <c r="B34" s="32"/>
      <c r="C34" s="32"/>
      <c r="D34" s="14"/>
      <c r="E34" s="15"/>
      <c r="F34" s="16"/>
      <c r="G34" s="16"/>
    </row>
    <row r="35" spans="1:7" x14ac:dyDescent="0.35">
      <c r="A35" s="17" t="s">
        <v>205</v>
      </c>
      <c r="B35" s="32"/>
      <c r="C35" s="32"/>
      <c r="D35" s="14"/>
      <c r="E35" s="15"/>
      <c r="F35" s="16"/>
      <c r="G35" s="16"/>
    </row>
    <row r="36" spans="1:7" x14ac:dyDescent="0.35">
      <c r="A36" s="13" t="s">
        <v>206</v>
      </c>
      <c r="B36" s="32"/>
      <c r="C36" s="32"/>
      <c r="D36" s="14"/>
      <c r="E36" s="15">
        <v>59.99</v>
      </c>
      <c r="F36" s="16">
        <v>4.5999999999999999E-3</v>
      </c>
      <c r="G36" s="16">
        <v>6.6451999999999997E-2</v>
      </c>
    </row>
    <row r="37" spans="1:7" x14ac:dyDescent="0.35">
      <c r="A37" s="17" t="s">
        <v>193</v>
      </c>
      <c r="B37" s="33"/>
      <c r="C37" s="33"/>
      <c r="D37" s="18"/>
      <c r="E37" s="19">
        <v>59.99</v>
      </c>
      <c r="F37" s="20">
        <v>4.5999999999999999E-3</v>
      </c>
      <c r="G37" s="21"/>
    </row>
    <row r="38" spans="1:7" x14ac:dyDescent="0.35">
      <c r="A38" s="13"/>
      <c r="B38" s="32"/>
      <c r="C38" s="32"/>
      <c r="D38" s="14"/>
      <c r="E38" s="15"/>
      <c r="F38" s="16"/>
      <c r="G38" s="16"/>
    </row>
    <row r="39" spans="1:7" x14ac:dyDescent="0.35">
      <c r="A39" s="24" t="s">
        <v>196</v>
      </c>
      <c r="B39" s="34"/>
      <c r="C39" s="34"/>
      <c r="D39" s="25"/>
      <c r="E39" s="19">
        <v>59.99</v>
      </c>
      <c r="F39" s="20">
        <v>4.5999999999999999E-3</v>
      </c>
      <c r="G39" s="21"/>
    </row>
    <row r="40" spans="1:7" x14ac:dyDescent="0.35">
      <c r="A40" s="13" t="s">
        <v>207</v>
      </c>
      <c r="B40" s="32"/>
      <c r="C40" s="32"/>
      <c r="D40" s="14"/>
      <c r="E40" s="15">
        <v>236.36912129999999</v>
      </c>
      <c r="F40" s="16">
        <v>1.8013999999999999E-2</v>
      </c>
      <c r="G40" s="16"/>
    </row>
    <row r="41" spans="1:7" x14ac:dyDescent="0.35">
      <c r="A41" s="13" t="s">
        <v>208</v>
      </c>
      <c r="B41" s="32"/>
      <c r="C41" s="32"/>
      <c r="D41" s="14"/>
      <c r="E41" s="36">
        <v>-0.47912130000000003</v>
      </c>
      <c r="F41" s="26">
        <v>-1.4E-5</v>
      </c>
      <c r="G41" s="16">
        <v>6.6450999999999996E-2</v>
      </c>
    </row>
    <row r="42" spans="1:7" x14ac:dyDescent="0.35">
      <c r="A42" s="27" t="s">
        <v>209</v>
      </c>
      <c r="B42" s="35"/>
      <c r="C42" s="35"/>
      <c r="D42" s="28"/>
      <c r="E42" s="29">
        <v>13121.26</v>
      </c>
      <c r="F42" s="30">
        <v>1</v>
      </c>
      <c r="G42" s="30"/>
    </row>
    <row r="44" spans="1:7" x14ac:dyDescent="0.35">
      <c r="A44" s="1" t="s">
        <v>211</v>
      </c>
    </row>
    <row r="47" spans="1:7" x14ac:dyDescent="0.35">
      <c r="A47" s="1" t="s">
        <v>212</v>
      </c>
    </row>
    <row r="48" spans="1:7" x14ac:dyDescent="0.35">
      <c r="A48" s="48" t="s">
        <v>213</v>
      </c>
      <c r="B48" s="3" t="s">
        <v>131</v>
      </c>
    </row>
    <row r="49" spans="1:3" x14ac:dyDescent="0.35">
      <c r="A49" t="s">
        <v>214</v>
      </c>
    </row>
    <row r="50" spans="1:3" x14ac:dyDescent="0.35">
      <c r="A50" t="s">
        <v>267</v>
      </c>
      <c r="B50" t="s">
        <v>216</v>
      </c>
      <c r="C50" t="s">
        <v>216</v>
      </c>
    </row>
    <row r="51" spans="1:3" x14ac:dyDescent="0.35">
      <c r="B51" s="49">
        <v>45625</v>
      </c>
      <c r="C51" s="49">
        <v>45657</v>
      </c>
    </row>
    <row r="52" spans="1:3" x14ac:dyDescent="0.35">
      <c r="A52" t="s">
        <v>268</v>
      </c>
      <c r="B52">
        <v>10.004</v>
      </c>
      <c r="C52">
        <v>10.065</v>
      </c>
    </row>
    <row r="53" spans="1:3" x14ac:dyDescent="0.35">
      <c r="A53" t="s">
        <v>269</v>
      </c>
      <c r="B53">
        <v>10.004</v>
      </c>
      <c r="C53">
        <v>10.065</v>
      </c>
    </row>
    <row r="54" spans="1:3" x14ac:dyDescent="0.35">
      <c r="A54" t="s">
        <v>270</v>
      </c>
      <c r="B54">
        <v>10.004</v>
      </c>
      <c r="C54">
        <v>10.063000000000001</v>
      </c>
    </row>
    <row r="55" spans="1:3" x14ac:dyDescent="0.35">
      <c r="A55" t="s">
        <v>271</v>
      </c>
      <c r="B55">
        <v>10.004</v>
      </c>
      <c r="C55">
        <v>10.063000000000001</v>
      </c>
    </row>
    <row r="57" spans="1:3" x14ac:dyDescent="0.35">
      <c r="A57" t="s">
        <v>218</v>
      </c>
      <c r="B57" s="3" t="s">
        <v>131</v>
      </c>
    </row>
    <row r="58" spans="1:3" x14ac:dyDescent="0.35">
      <c r="A58" t="s">
        <v>219</v>
      </c>
      <c r="B58" s="3" t="s">
        <v>131</v>
      </c>
    </row>
    <row r="59" spans="1:3" ht="30" customHeight="1" x14ac:dyDescent="0.35">
      <c r="A59" s="48" t="s">
        <v>220</v>
      </c>
      <c r="B59" s="3" t="s">
        <v>131</v>
      </c>
    </row>
    <row r="60" spans="1:3" ht="30" customHeight="1" x14ac:dyDescent="0.35">
      <c r="A60" s="48" t="s">
        <v>221</v>
      </c>
      <c r="B60" s="3" t="s">
        <v>131</v>
      </c>
    </row>
    <row r="61" spans="1:3" x14ac:dyDescent="0.35">
      <c r="A61" t="s">
        <v>222</v>
      </c>
      <c r="B61" s="50">
        <f>+B76</f>
        <v>2.8391532041209242</v>
      </c>
    </row>
    <row r="62" spans="1:3" ht="45" customHeight="1" x14ac:dyDescent="0.35">
      <c r="A62" s="48" t="s">
        <v>223</v>
      </c>
      <c r="B62" s="3" t="s">
        <v>131</v>
      </c>
    </row>
    <row r="63" spans="1:3" x14ac:dyDescent="0.35">
      <c r="B63" s="3"/>
    </row>
    <row r="64" spans="1:3" ht="30" customHeight="1" x14ac:dyDescent="0.35">
      <c r="A64" s="48" t="s">
        <v>224</v>
      </c>
      <c r="B64" s="3" t="s">
        <v>131</v>
      </c>
    </row>
    <row r="65" spans="1:4" ht="30" customHeight="1" x14ac:dyDescent="0.35">
      <c r="A65" s="48" t="s">
        <v>225</v>
      </c>
      <c r="B65">
        <v>5526.46</v>
      </c>
    </row>
    <row r="66" spans="1:4" ht="30" customHeight="1" x14ac:dyDescent="0.35">
      <c r="A66" s="48" t="s">
        <v>226</v>
      </c>
      <c r="B66" s="3" t="s">
        <v>131</v>
      </c>
    </row>
    <row r="67" spans="1:4" ht="30" customHeight="1" x14ac:dyDescent="0.35">
      <c r="A67" s="48" t="s">
        <v>227</v>
      </c>
      <c r="B67" s="3" t="s">
        <v>131</v>
      </c>
    </row>
    <row r="69" spans="1:4" x14ac:dyDescent="0.35">
      <c r="A69" t="s">
        <v>228</v>
      </c>
    </row>
    <row r="70" spans="1:4" ht="75" customHeight="1" x14ac:dyDescent="0.35">
      <c r="A70" s="63" t="s">
        <v>229</v>
      </c>
      <c r="B70" s="64" t="s">
        <v>272</v>
      </c>
    </row>
    <row r="71" spans="1:4" ht="60" customHeight="1" x14ac:dyDescent="0.35">
      <c r="A71" s="63" t="s">
        <v>231</v>
      </c>
      <c r="B71" s="64" t="s">
        <v>273</v>
      </c>
    </row>
    <row r="72" spans="1:4" x14ac:dyDescent="0.35">
      <c r="A72" s="63"/>
      <c r="B72" s="63"/>
    </row>
    <row r="73" spans="1:4" x14ac:dyDescent="0.35">
      <c r="A73" s="63" t="s">
        <v>233</v>
      </c>
      <c r="B73" s="65">
        <v>7.7977697296154931</v>
      </c>
    </row>
    <row r="74" spans="1:4" x14ac:dyDescent="0.35">
      <c r="A74" s="63"/>
      <c r="B74" s="63"/>
    </row>
    <row r="75" spans="1:4" x14ac:dyDescent="0.35">
      <c r="A75" s="63" t="s">
        <v>234</v>
      </c>
      <c r="B75" s="66">
        <v>2.6071</v>
      </c>
    </row>
    <row r="76" spans="1:4" x14ac:dyDescent="0.35">
      <c r="A76" s="63" t="s">
        <v>235</v>
      </c>
      <c r="B76" s="66">
        <v>2.8391532041209242</v>
      </c>
    </row>
    <row r="77" spans="1:4" x14ac:dyDescent="0.35">
      <c r="A77" s="63"/>
      <c r="B77" s="63"/>
    </row>
    <row r="78" spans="1:4" x14ac:dyDescent="0.35">
      <c r="A78" s="63" t="s">
        <v>236</v>
      </c>
      <c r="B78" s="67">
        <v>45657</v>
      </c>
    </row>
    <row r="80" spans="1:4" ht="70" customHeight="1" x14ac:dyDescent="0.35">
      <c r="A80" s="71" t="s">
        <v>237</v>
      </c>
      <c r="B80" s="71" t="s">
        <v>238</v>
      </c>
      <c r="C80" s="71" t="s">
        <v>5</v>
      </c>
      <c r="D80" s="71" t="s">
        <v>6</v>
      </c>
    </row>
    <row r="81" spans="1:4" ht="70" customHeight="1" x14ac:dyDescent="0.35">
      <c r="A81" s="71" t="s">
        <v>274</v>
      </c>
      <c r="B81" s="71"/>
      <c r="C81" s="71" t="s">
        <v>11</v>
      </c>
      <c r="D81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H81"/>
  <sheetViews>
    <sheetView showGridLines="0" workbookViewId="0">
      <pane ySplit="4" topLeftCell="A31" activePane="bottomLeft" state="frozen"/>
      <selection pane="bottomLeft" activeCell="B62" sqref="B62"/>
    </sheetView>
  </sheetViews>
  <sheetFormatPr defaultRowHeight="14.5" x14ac:dyDescent="0.35"/>
  <cols>
    <col min="1" max="1" width="50.54296875" customWidth="1"/>
    <col min="2" max="2" width="22" bestFit="1" customWidth="1"/>
    <col min="3" max="3" width="26.7265625" customWidth="1"/>
    <col min="4" max="4" width="22" customWidth="1"/>
    <col min="5" max="5" width="16.453125" customWidth="1"/>
    <col min="6" max="6" width="22" customWidth="1"/>
    <col min="7" max="7" width="6.1796875" style="2" bestFit="1" customWidth="1"/>
    <col min="12" max="12" width="70.26953125" bestFit="1" customWidth="1"/>
    <col min="13" max="13" width="10.81640625" bestFit="1" customWidth="1"/>
    <col min="14" max="14" width="10.54296875" bestFit="1" customWidth="1"/>
    <col min="15" max="15" width="12" bestFit="1" customWidth="1"/>
    <col min="16" max="16" width="12.54296875" customWidth="1"/>
  </cols>
  <sheetData>
    <row r="1" spans="1:8" ht="36.75" customHeight="1" x14ac:dyDescent="0.35">
      <c r="A1" s="74" t="s">
        <v>1691</v>
      </c>
      <c r="B1" s="75"/>
      <c r="C1" s="75"/>
      <c r="D1" s="75"/>
      <c r="E1" s="75"/>
      <c r="F1" s="75"/>
      <c r="G1" s="76"/>
      <c r="H1" s="47" t="str">
        <f>HYPERLINK("[EDEL_Portfolio Monthly Notes 31-Dec-2024.xlsx]Index!A1","Index")</f>
        <v>Index</v>
      </c>
    </row>
    <row r="2" spans="1:8" ht="19.5" customHeight="1" x14ac:dyDescent="0.35">
      <c r="A2" s="74" t="s">
        <v>1692</v>
      </c>
      <c r="B2" s="75"/>
      <c r="C2" s="75"/>
      <c r="D2" s="75"/>
      <c r="E2" s="75"/>
      <c r="F2" s="75"/>
      <c r="G2" s="76"/>
    </row>
    <row r="4" spans="1:8" ht="48" customHeight="1" x14ac:dyDescent="0.35">
      <c r="A4" s="4" t="s">
        <v>123</v>
      </c>
      <c r="B4" s="4" t="s">
        <v>124</v>
      </c>
      <c r="C4" s="4" t="s">
        <v>125</v>
      </c>
      <c r="D4" s="5" t="s">
        <v>126</v>
      </c>
      <c r="E4" s="6" t="s">
        <v>127</v>
      </c>
      <c r="F4" s="6" t="s">
        <v>128</v>
      </c>
      <c r="G4" s="7" t="s">
        <v>129</v>
      </c>
    </row>
    <row r="5" spans="1:8" x14ac:dyDescent="0.35">
      <c r="A5" s="8"/>
      <c r="B5" s="31"/>
      <c r="C5" s="31"/>
      <c r="D5" s="9"/>
      <c r="E5" s="10"/>
      <c r="F5" s="11"/>
      <c r="G5" s="12"/>
    </row>
    <row r="6" spans="1:8" x14ac:dyDescent="0.35">
      <c r="A6" s="13"/>
      <c r="B6" s="32"/>
      <c r="C6" s="32"/>
      <c r="D6" s="14"/>
      <c r="E6" s="15"/>
      <c r="F6" s="16"/>
      <c r="G6" s="16"/>
    </row>
    <row r="7" spans="1:8" x14ac:dyDescent="0.35">
      <c r="A7" s="17" t="s">
        <v>130</v>
      </c>
      <c r="B7" s="32"/>
      <c r="C7" s="32"/>
      <c r="D7" s="14"/>
      <c r="E7" s="15" t="s">
        <v>131</v>
      </c>
      <c r="F7" s="16" t="s">
        <v>131</v>
      </c>
      <c r="G7" s="16"/>
    </row>
    <row r="8" spans="1:8" x14ac:dyDescent="0.35">
      <c r="A8" s="17" t="s">
        <v>132</v>
      </c>
      <c r="B8" s="32"/>
      <c r="C8" s="32"/>
      <c r="D8" s="14"/>
      <c r="E8" s="15"/>
      <c r="F8" s="16"/>
      <c r="G8" s="16"/>
    </row>
    <row r="9" spans="1:8" x14ac:dyDescent="0.35">
      <c r="A9" s="17" t="s">
        <v>277</v>
      </c>
      <c r="B9" s="32"/>
      <c r="C9" s="32"/>
      <c r="D9" s="14"/>
      <c r="E9" s="15"/>
      <c r="F9" s="16"/>
      <c r="G9" s="16"/>
    </row>
    <row r="10" spans="1:8" x14ac:dyDescent="0.35">
      <c r="A10" s="17" t="s">
        <v>193</v>
      </c>
      <c r="B10" s="32"/>
      <c r="C10" s="32"/>
      <c r="D10" s="14"/>
      <c r="E10" s="22" t="s">
        <v>131</v>
      </c>
      <c r="F10" s="23" t="s">
        <v>131</v>
      </c>
      <c r="G10" s="16"/>
    </row>
    <row r="11" spans="1:8" x14ac:dyDescent="0.35">
      <c r="A11" s="13"/>
      <c r="B11" s="32"/>
      <c r="C11" s="32"/>
      <c r="D11" s="14"/>
      <c r="E11" s="15"/>
      <c r="F11" s="16"/>
      <c r="G11" s="16"/>
    </row>
    <row r="12" spans="1:8" x14ac:dyDescent="0.35">
      <c r="A12" s="17" t="s">
        <v>278</v>
      </c>
      <c r="B12" s="32"/>
      <c r="C12" s="32"/>
      <c r="D12" s="14"/>
      <c r="E12" s="15"/>
      <c r="F12" s="16"/>
      <c r="G12" s="16"/>
    </row>
    <row r="13" spans="1:8" x14ac:dyDescent="0.35">
      <c r="A13" s="13" t="s">
        <v>776</v>
      </c>
      <c r="B13" s="32" t="s">
        <v>777</v>
      </c>
      <c r="C13" s="32" t="s">
        <v>281</v>
      </c>
      <c r="D13" s="14">
        <v>5175000</v>
      </c>
      <c r="E13" s="15">
        <v>5251.14</v>
      </c>
      <c r="F13" s="16">
        <v>0.54710000000000003</v>
      </c>
      <c r="G13" s="16">
        <v>6.8348999999999993E-2</v>
      </c>
    </row>
    <row r="14" spans="1:8" x14ac:dyDescent="0.35">
      <c r="A14" s="17" t="s">
        <v>193</v>
      </c>
      <c r="B14" s="33"/>
      <c r="C14" s="33"/>
      <c r="D14" s="18"/>
      <c r="E14" s="19">
        <v>5251.14</v>
      </c>
      <c r="F14" s="20">
        <v>0.54710000000000003</v>
      </c>
      <c r="G14" s="21"/>
    </row>
    <row r="15" spans="1:8" x14ac:dyDescent="0.35">
      <c r="A15" s="13"/>
      <c r="B15" s="32"/>
      <c r="C15" s="32"/>
      <c r="D15" s="14"/>
      <c r="E15" s="15"/>
      <c r="F15" s="16"/>
      <c r="G15" s="16"/>
    </row>
    <row r="16" spans="1:8" x14ac:dyDescent="0.35">
      <c r="A16" s="17" t="s">
        <v>284</v>
      </c>
      <c r="B16" s="32"/>
      <c r="C16" s="32"/>
      <c r="D16" s="14"/>
      <c r="E16" s="15"/>
      <c r="F16" s="16"/>
      <c r="G16" s="16"/>
    </row>
    <row r="17" spans="1:7" x14ac:dyDescent="0.35">
      <c r="A17" s="13" t="s">
        <v>1693</v>
      </c>
      <c r="B17" s="32" t="s">
        <v>1694</v>
      </c>
      <c r="C17" s="32" t="s">
        <v>281</v>
      </c>
      <c r="D17" s="14">
        <v>1500000</v>
      </c>
      <c r="E17" s="15">
        <v>1505.67</v>
      </c>
      <c r="F17" s="16">
        <v>0.15690000000000001</v>
      </c>
      <c r="G17" s="16">
        <v>7.0762000000000005E-2</v>
      </c>
    </row>
    <row r="18" spans="1:7" x14ac:dyDescent="0.35">
      <c r="A18" s="13" t="s">
        <v>1695</v>
      </c>
      <c r="B18" s="32" t="s">
        <v>1696</v>
      </c>
      <c r="C18" s="32" t="s">
        <v>281</v>
      </c>
      <c r="D18" s="14">
        <v>1000000</v>
      </c>
      <c r="E18" s="15">
        <v>1014.86</v>
      </c>
      <c r="F18" s="16">
        <v>0.1057</v>
      </c>
      <c r="G18" s="16">
        <v>7.0725999999999997E-2</v>
      </c>
    </row>
    <row r="19" spans="1:7" x14ac:dyDescent="0.35">
      <c r="A19" s="13" t="s">
        <v>1697</v>
      </c>
      <c r="B19" s="32" t="s">
        <v>1698</v>
      </c>
      <c r="C19" s="32" t="s">
        <v>281</v>
      </c>
      <c r="D19" s="14">
        <v>500000</v>
      </c>
      <c r="E19" s="15">
        <v>505.87</v>
      </c>
      <c r="F19" s="16">
        <v>5.2699999999999997E-2</v>
      </c>
      <c r="G19" s="16">
        <v>7.0969000000000004E-2</v>
      </c>
    </row>
    <row r="20" spans="1:7" x14ac:dyDescent="0.35">
      <c r="A20" s="13" t="s">
        <v>1699</v>
      </c>
      <c r="B20" s="32" t="s">
        <v>1700</v>
      </c>
      <c r="C20" s="32" t="s">
        <v>281</v>
      </c>
      <c r="D20" s="14">
        <v>500000</v>
      </c>
      <c r="E20" s="15">
        <v>505.83</v>
      </c>
      <c r="F20" s="16">
        <v>5.2699999999999997E-2</v>
      </c>
      <c r="G20" s="16">
        <v>7.0900000000000005E-2</v>
      </c>
    </row>
    <row r="21" spans="1:7" x14ac:dyDescent="0.35">
      <c r="A21" s="13" t="s">
        <v>1701</v>
      </c>
      <c r="B21" s="32" t="s">
        <v>1702</v>
      </c>
      <c r="C21" s="32" t="s">
        <v>281</v>
      </c>
      <c r="D21" s="14">
        <v>500000</v>
      </c>
      <c r="E21" s="15">
        <v>505.81</v>
      </c>
      <c r="F21" s="16">
        <v>5.2699999999999997E-2</v>
      </c>
      <c r="G21" s="16">
        <v>7.1021000000000001E-2</v>
      </c>
    </row>
    <row r="22" spans="1:7" x14ac:dyDescent="0.35">
      <c r="A22" s="13" t="s">
        <v>1703</v>
      </c>
      <c r="B22" s="32" t="s">
        <v>1704</v>
      </c>
      <c r="C22" s="32" t="s">
        <v>281</v>
      </c>
      <c r="D22" s="14">
        <v>200000</v>
      </c>
      <c r="E22" s="15">
        <v>202.83</v>
      </c>
      <c r="F22" s="16">
        <v>2.1100000000000001E-2</v>
      </c>
      <c r="G22" s="16">
        <v>7.1021000000000001E-2</v>
      </c>
    </row>
    <row r="23" spans="1:7" x14ac:dyDescent="0.35">
      <c r="A23" s="17" t="s">
        <v>193</v>
      </c>
      <c r="B23" s="33"/>
      <c r="C23" s="33"/>
      <c r="D23" s="18"/>
      <c r="E23" s="19">
        <v>4240.87</v>
      </c>
      <c r="F23" s="20">
        <v>0.44180000000000003</v>
      </c>
      <c r="G23" s="21"/>
    </row>
    <row r="24" spans="1:7" x14ac:dyDescent="0.35">
      <c r="A24" s="13"/>
      <c r="B24" s="32"/>
      <c r="C24" s="32"/>
      <c r="D24" s="14"/>
      <c r="E24" s="15"/>
      <c r="F24" s="16"/>
      <c r="G24" s="16"/>
    </row>
    <row r="25" spans="1:7" x14ac:dyDescent="0.35">
      <c r="A25" s="13"/>
      <c r="B25" s="32"/>
      <c r="C25" s="32"/>
      <c r="D25" s="14"/>
      <c r="E25" s="15"/>
      <c r="F25" s="16"/>
      <c r="G25" s="16"/>
    </row>
    <row r="26" spans="1:7" x14ac:dyDescent="0.35">
      <c r="A26" s="17" t="s">
        <v>194</v>
      </c>
      <c r="B26" s="32"/>
      <c r="C26" s="32"/>
      <c r="D26" s="14"/>
      <c r="E26" s="15"/>
      <c r="F26" s="16"/>
      <c r="G26" s="16"/>
    </row>
    <row r="27" spans="1:7" x14ac:dyDescent="0.35">
      <c r="A27" s="17" t="s">
        <v>193</v>
      </c>
      <c r="B27" s="32"/>
      <c r="C27" s="32"/>
      <c r="D27" s="14"/>
      <c r="E27" s="22" t="s">
        <v>131</v>
      </c>
      <c r="F27" s="23" t="s">
        <v>131</v>
      </c>
      <c r="G27" s="16"/>
    </row>
    <row r="28" spans="1:7" x14ac:dyDescent="0.35">
      <c r="A28" s="13"/>
      <c r="B28" s="32"/>
      <c r="C28" s="32"/>
      <c r="D28" s="14"/>
      <c r="E28" s="15"/>
      <c r="F28" s="16"/>
      <c r="G28" s="16"/>
    </row>
    <row r="29" spans="1:7" x14ac:dyDescent="0.35">
      <c r="A29" s="17" t="s">
        <v>195</v>
      </c>
      <c r="B29" s="32"/>
      <c r="C29" s="32"/>
      <c r="D29" s="14"/>
      <c r="E29" s="15"/>
      <c r="F29" s="16"/>
      <c r="G29" s="16"/>
    </row>
    <row r="30" spans="1:7" x14ac:dyDescent="0.35">
      <c r="A30" s="17" t="s">
        <v>193</v>
      </c>
      <c r="B30" s="32"/>
      <c r="C30" s="32"/>
      <c r="D30" s="14"/>
      <c r="E30" s="22" t="s">
        <v>131</v>
      </c>
      <c r="F30" s="23" t="s">
        <v>131</v>
      </c>
      <c r="G30" s="16"/>
    </row>
    <row r="31" spans="1:7" x14ac:dyDescent="0.35">
      <c r="A31" s="13"/>
      <c r="B31" s="32"/>
      <c r="C31" s="32"/>
      <c r="D31" s="14"/>
      <c r="E31" s="15"/>
      <c r="F31" s="16"/>
      <c r="G31" s="16"/>
    </row>
    <row r="32" spans="1:7" x14ac:dyDescent="0.35">
      <c r="A32" s="24" t="s">
        <v>196</v>
      </c>
      <c r="B32" s="34"/>
      <c r="C32" s="34"/>
      <c r="D32" s="25"/>
      <c r="E32" s="19">
        <v>9492.01</v>
      </c>
      <c r="F32" s="20">
        <v>0.9889</v>
      </c>
      <c r="G32" s="21"/>
    </row>
    <row r="33" spans="1:7" x14ac:dyDescent="0.35">
      <c r="A33" s="13"/>
      <c r="B33" s="32"/>
      <c r="C33" s="32"/>
      <c r="D33" s="14"/>
      <c r="E33" s="15"/>
      <c r="F33" s="16"/>
      <c r="G33" s="16"/>
    </row>
    <row r="34" spans="1:7" x14ac:dyDescent="0.35">
      <c r="A34" s="13"/>
      <c r="B34" s="32"/>
      <c r="C34" s="32"/>
      <c r="D34" s="14"/>
      <c r="E34" s="15"/>
      <c r="F34" s="16"/>
      <c r="G34" s="16"/>
    </row>
    <row r="35" spans="1:7" x14ac:dyDescent="0.35">
      <c r="A35" s="17" t="s">
        <v>205</v>
      </c>
      <c r="B35" s="32"/>
      <c r="C35" s="32"/>
      <c r="D35" s="14"/>
      <c r="E35" s="15"/>
      <c r="F35" s="16"/>
      <c r="G35" s="16"/>
    </row>
    <row r="36" spans="1:7" x14ac:dyDescent="0.35">
      <c r="A36" s="13" t="s">
        <v>206</v>
      </c>
      <c r="B36" s="32"/>
      <c r="C36" s="32"/>
      <c r="D36" s="14"/>
      <c r="E36" s="15">
        <v>6</v>
      </c>
      <c r="F36" s="16">
        <v>5.9999999999999995E-4</v>
      </c>
      <c r="G36" s="16">
        <v>6.6451999999999997E-2</v>
      </c>
    </row>
    <row r="37" spans="1:7" x14ac:dyDescent="0.35">
      <c r="A37" s="17" t="s">
        <v>193</v>
      </c>
      <c r="B37" s="33"/>
      <c r="C37" s="33"/>
      <c r="D37" s="18"/>
      <c r="E37" s="19">
        <v>6</v>
      </c>
      <c r="F37" s="20">
        <v>5.9999999999999995E-4</v>
      </c>
      <c r="G37" s="21"/>
    </row>
    <row r="38" spans="1:7" x14ac:dyDescent="0.35">
      <c r="A38" s="13"/>
      <c r="B38" s="32"/>
      <c r="C38" s="32"/>
      <c r="D38" s="14"/>
      <c r="E38" s="15"/>
      <c r="F38" s="16"/>
      <c r="G38" s="16"/>
    </row>
    <row r="39" spans="1:7" x14ac:dyDescent="0.35">
      <c r="A39" s="24" t="s">
        <v>196</v>
      </c>
      <c r="B39" s="34"/>
      <c r="C39" s="34"/>
      <c r="D39" s="25"/>
      <c r="E39" s="19">
        <v>6</v>
      </c>
      <c r="F39" s="20">
        <v>5.9999999999999995E-4</v>
      </c>
      <c r="G39" s="21"/>
    </row>
    <row r="40" spans="1:7" x14ac:dyDescent="0.35">
      <c r="A40" s="13" t="s">
        <v>207</v>
      </c>
      <c r="B40" s="32"/>
      <c r="C40" s="32"/>
      <c r="D40" s="14"/>
      <c r="E40" s="15">
        <v>103.0418561</v>
      </c>
      <c r="F40" s="16">
        <v>1.0735E-2</v>
      </c>
      <c r="G40" s="16"/>
    </row>
    <row r="41" spans="1:7" x14ac:dyDescent="0.35">
      <c r="A41" s="13" t="s">
        <v>208</v>
      </c>
      <c r="B41" s="32"/>
      <c r="C41" s="32"/>
      <c r="D41" s="14"/>
      <c r="E41" s="36">
        <v>-3.0718561000000002</v>
      </c>
      <c r="F41" s="26">
        <v>-2.3499999999999999E-4</v>
      </c>
      <c r="G41" s="16">
        <v>6.6451999999999997E-2</v>
      </c>
    </row>
    <row r="42" spans="1:7" x14ac:dyDescent="0.35">
      <c r="A42" s="27" t="s">
        <v>209</v>
      </c>
      <c r="B42" s="35"/>
      <c r="C42" s="35"/>
      <c r="D42" s="28"/>
      <c r="E42" s="29">
        <v>9597.98</v>
      </c>
      <c r="F42" s="30">
        <v>1</v>
      </c>
      <c r="G42" s="30"/>
    </row>
    <row r="44" spans="1:7" x14ac:dyDescent="0.35">
      <c r="A44" s="1" t="s">
        <v>211</v>
      </c>
    </row>
    <row r="47" spans="1:7" x14ac:dyDescent="0.35">
      <c r="A47" s="1" t="s">
        <v>212</v>
      </c>
    </row>
    <row r="48" spans="1:7" x14ac:dyDescent="0.35">
      <c r="A48" s="48" t="s">
        <v>213</v>
      </c>
      <c r="B48" s="3" t="s">
        <v>131</v>
      </c>
    </row>
    <row r="49" spans="1:3" x14ac:dyDescent="0.35">
      <c r="A49" t="s">
        <v>214</v>
      </c>
    </row>
    <row r="50" spans="1:3" x14ac:dyDescent="0.35">
      <c r="A50" t="s">
        <v>267</v>
      </c>
      <c r="B50" t="s">
        <v>216</v>
      </c>
      <c r="C50" t="s">
        <v>216</v>
      </c>
    </row>
    <row r="51" spans="1:3" x14ac:dyDescent="0.35">
      <c r="B51" s="49">
        <v>45625</v>
      </c>
      <c r="C51" s="49">
        <v>45657</v>
      </c>
    </row>
    <row r="52" spans="1:3" x14ac:dyDescent="0.35">
      <c r="A52" t="s">
        <v>268</v>
      </c>
      <c r="B52">
        <v>11.7616</v>
      </c>
      <c r="C52">
        <v>11.819599999999999</v>
      </c>
    </row>
    <row r="53" spans="1:3" x14ac:dyDescent="0.35">
      <c r="A53" t="s">
        <v>269</v>
      </c>
      <c r="B53">
        <v>11.760999999999999</v>
      </c>
      <c r="C53">
        <v>11.819100000000001</v>
      </c>
    </row>
    <row r="54" spans="1:3" x14ac:dyDescent="0.35">
      <c r="A54" t="s">
        <v>270</v>
      </c>
      <c r="B54">
        <v>11.700200000000001</v>
      </c>
      <c r="C54">
        <v>11.7554</v>
      </c>
    </row>
    <row r="55" spans="1:3" x14ac:dyDescent="0.35">
      <c r="A55" t="s">
        <v>271</v>
      </c>
      <c r="B55">
        <v>11.7005</v>
      </c>
      <c r="C55">
        <v>11.755699999999999</v>
      </c>
    </row>
    <row r="57" spans="1:3" x14ac:dyDescent="0.35">
      <c r="A57" t="s">
        <v>218</v>
      </c>
      <c r="B57" s="3" t="s">
        <v>131</v>
      </c>
    </row>
    <row r="58" spans="1:3" x14ac:dyDescent="0.35">
      <c r="A58" t="s">
        <v>219</v>
      </c>
      <c r="B58" s="3" t="s">
        <v>131</v>
      </c>
    </row>
    <row r="59" spans="1:3" ht="30" customHeight="1" x14ac:dyDescent="0.35">
      <c r="A59" s="48" t="s">
        <v>220</v>
      </c>
      <c r="B59" s="3" t="s">
        <v>131</v>
      </c>
    </row>
    <row r="60" spans="1:3" ht="30" customHeight="1" x14ac:dyDescent="0.35">
      <c r="A60" s="48" t="s">
        <v>221</v>
      </c>
      <c r="B60" s="3" t="s">
        <v>131</v>
      </c>
    </row>
    <row r="61" spans="1:3" x14ac:dyDescent="0.35">
      <c r="A61" t="s">
        <v>222</v>
      </c>
      <c r="B61" s="50">
        <f>+B76</f>
        <v>2.3451000723162441</v>
      </c>
    </row>
    <row r="62" spans="1:3" ht="45" customHeight="1" x14ac:dyDescent="0.35">
      <c r="A62" s="48" t="s">
        <v>223</v>
      </c>
      <c r="B62" s="3" t="s">
        <v>131</v>
      </c>
    </row>
    <row r="63" spans="1:3" x14ac:dyDescent="0.35">
      <c r="B63" s="3"/>
    </row>
    <row r="64" spans="1:3" ht="30" customHeight="1" x14ac:dyDescent="0.35">
      <c r="A64" s="48" t="s">
        <v>224</v>
      </c>
      <c r="B64" s="3" t="s">
        <v>131</v>
      </c>
    </row>
    <row r="65" spans="1:4" ht="30" customHeight="1" x14ac:dyDescent="0.35">
      <c r="A65" s="48" t="s">
        <v>225</v>
      </c>
      <c r="B65" t="s">
        <v>131</v>
      </c>
    </row>
    <row r="66" spans="1:4" ht="30" customHeight="1" x14ac:dyDescent="0.35">
      <c r="A66" s="48" t="s">
        <v>226</v>
      </c>
      <c r="B66" s="3" t="s">
        <v>131</v>
      </c>
    </row>
    <row r="67" spans="1:4" ht="30" customHeight="1" x14ac:dyDescent="0.35">
      <c r="A67" s="48" t="s">
        <v>227</v>
      </c>
      <c r="B67" s="3" t="s">
        <v>131</v>
      </c>
    </row>
    <row r="69" spans="1:4" x14ac:dyDescent="0.35">
      <c r="A69" t="s">
        <v>228</v>
      </c>
    </row>
    <row r="70" spans="1:4" ht="60" customHeight="1" x14ac:dyDescent="0.35">
      <c r="A70" s="63" t="s">
        <v>229</v>
      </c>
      <c r="B70" s="64" t="s">
        <v>1705</v>
      </c>
    </row>
    <row r="71" spans="1:4" ht="45" customHeight="1" x14ac:dyDescent="0.35">
      <c r="A71" s="63" t="s">
        <v>231</v>
      </c>
      <c r="B71" s="64" t="s">
        <v>1706</v>
      </c>
    </row>
    <row r="72" spans="1:4" x14ac:dyDescent="0.35">
      <c r="A72" s="63"/>
      <c r="B72" s="63"/>
    </row>
    <row r="73" spans="1:4" x14ac:dyDescent="0.35">
      <c r="A73" s="63" t="s">
        <v>233</v>
      </c>
      <c r="B73" s="65">
        <v>6.9447881601051256</v>
      </c>
    </row>
    <row r="74" spans="1:4" x14ac:dyDescent="0.35">
      <c r="A74" s="63"/>
      <c r="B74" s="63"/>
    </row>
    <row r="75" spans="1:4" x14ac:dyDescent="0.35">
      <c r="A75" s="63" t="s">
        <v>234</v>
      </c>
      <c r="B75" s="66">
        <v>2.1777000000000002</v>
      </c>
    </row>
    <row r="76" spans="1:4" x14ac:dyDescent="0.35">
      <c r="A76" s="63" t="s">
        <v>235</v>
      </c>
      <c r="B76" s="66">
        <v>2.3451000723162441</v>
      </c>
    </row>
    <row r="77" spans="1:4" x14ac:dyDescent="0.35">
      <c r="A77" s="63"/>
      <c r="B77" s="63"/>
    </row>
    <row r="78" spans="1:4" x14ac:dyDescent="0.35">
      <c r="A78" s="63" t="s">
        <v>236</v>
      </c>
      <c r="B78" s="67">
        <v>45657</v>
      </c>
    </row>
    <row r="80" spans="1:4" ht="70" customHeight="1" x14ac:dyDescent="0.35">
      <c r="A80" s="71" t="s">
        <v>237</v>
      </c>
      <c r="B80" s="71" t="s">
        <v>238</v>
      </c>
      <c r="C80" s="71" t="s">
        <v>5</v>
      </c>
      <c r="D80" s="71" t="s">
        <v>6</v>
      </c>
    </row>
    <row r="81" spans="1:4" ht="70" customHeight="1" x14ac:dyDescent="0.35">
      <c r="A81" s="71" t="s">
        <v>1707</v>
      </c>
      <c r="B81" s="71"/>
      <c r="C81" s="71" t="s">
        <v>63</v>
      </c>
      <c r="D81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H140"/>
  <sheetViews>
    <sheetView showGridLines="0" workbookViewId="0">
      <pane ySplit="4" topLeftCell="A84" activePane="bottomLeft" state="frozen"/>
      <selection pane="bottomLeft" activeCell="B124" sqref="B124"/>
    </sheetView>
  </sheetViews>
  <sheetFormatPr defaultRowHeight="14.5" x14ac:dyDescent="0.35"/>
  <cols>
    <col min="1" max="1" width="50.54296875" customWidth="1"/>
    <col min="2" max="2" width="22" bestFit="1" customWidth="1"/>
    <col min="3" max="3" width="26.7265625" customWidth="1"/>
    <col min="4" max="4" width="22" customWidth="1"/>
    <col min="5" max="5" width="16.453125" customWidth="1"/>
    <col min="6" max="6" width="22" customWidth="1"/>
    <col min="7" max="7" width="6.1796875" style="2" bestFit="1" customWidth="1"/>
    <col min="12" max="12" width="70.26953125" bestFit="1" customWidth="1"/>
    <col min="13" max="13" width="10.81640625" bestFit="1" customWidth="1"/>
    <col min="14" max="14" width="10.54296875" bestFit="1" customWidth="1"/>
    <col min="15" max="15" width="12" bestFit="1" customWidth="1"/>
    <col min="16" max="16" width="12.54296875" customWidth="1"/>
  </cols>
  <sheetData>
    <row r="1" spans="1:8" ht="36.75" customHeight="1" x14ac:dyDescent="0.35">
      <c r="A1" s="74" t="s">
        <v>1708</v>
      </c>
      <c r="B1" s="75"/>
      <c r="C1" s="75"/>
      <c r="D1" s="75"/>
      <c r="E1" s="75"/>
      <c r="F1" s="75"/>
      <c r="G1" s="76"/>
      <c r="H1" s="47" t="str">
        <f>HYPERLINK("[EDEL_Portfolio Monthly Notes 31-Dec-2024.xlsx]Index!A1","Index")</f>
        <v>Index</v>
      </c>
    </row>
    <row r="2" spans="1:8" ht="19.5" customHeight="1" x14ac:dyDescent="0.35">
      <c r="A2" s="74" t="s">
        <v>1709</v>
      </c>
      <c r="B2" s="75"/>
      <c r="C2" s="75"/>
      <c r="D2" s="75"/>
      <c r="E2" s="75"/>
      <c r="F2" s="75"/>
      <c r="G2" s="76"/>
    </row>
    <row r="4" spans="1:8" ht="48" customHeight="1" x14ac:dyDescent="0.35">
      <c r="A4" s="4" t="s">
        <v>123</v>
      </c>
      <c r="B4" s="4" t="s">
        <v>124</v>
      </c>
      <c r="C4" s="4" t="s">
        <v>125</v>
      </c>
      <c r="D4" s="5" t="s">
        <v>126</v>
      </c>
      <c r="E4" s="6" t="s">
        <v>127</v>
      </c>
      <c r="F4" s="6" t="s">
        <v>128</v>
      </c>
      <c r="G4" s="7" t="s">
        <v>129</v>
      </c>
    </row>
    <row r="5" spans="1:8" x14ac:dyDescent="0.35">
      <c r="A5" s="8"/>
      <c r="B5" s="31"/>
      <c r="C5" s="31"/>
      <c r="D5" s="9"/>
      <c r="E5" s="10"/>
      <c r="F5" s="11"/>
      <c r="G5" s="12"/>
    </row>
    <row r="6" spans="1:8" x14ac:dyDescent="0.35">
      <c r="A6" s="13"/>
      <c r="B6" s="32"/>
      <c r="C6" s="32"/>
      <c r="D6" s="14"/>
      <c r="E6" s="15"/>
      <c r="F6" s="16"/>
      <c r="G6" s="16"/>
    </row>
    <row r="7" spans="1:8" x14ac:dyDescent="0.35">
      <c r="A7" s="17" t="s">
        <v>130</v>
      </c>
      <c r="B7" s="32"/>
      <c r="C7" s="32"/>
      <c r="D7" s="14"/>
      <c r="E7" s="15" t="s">
        <v>131</v>
      </c>
      <c r="F7" s="16" t="s">
        <v>131</v>
      </c>
      <c r="G7" s="16"/>
    </row>
    <row r="8" spans="1:8" x14ac:dyDescent="0.35">
      <c r="A8" s="13"/>
      <c r="B8" s="32"/>
      <c r="C8" s="32"/>
      <c r="D8" s="14"/>
      <c r="E8" s="15"/>
      <c r="F8" s="16"/>
      <c r="G8" s="16"/>
    </row>
    <row r="9" spans="1:8" x14ac:dyDescent="0.35">
      <c r="A9" s="17" t="s">
        <v>132</v>
      </c>
      <c r="B9" s="32"/>
      <c r="C9" s="32"/>
      <c r="D9" s="14"/>
      <c r="E9" s="15"/>
      <c r="F9" s="16"/>
      <c r="G9" s="16"/>
    </row>
    <row r="10" spans="1:8" x14ac:dyDescent="0.35">
      <c r="A10" s="17" t="s">
        <v>133</v>
      </c>
      <c r="B10" s="32"/>
      <c r="C10" s="32"/>
      <c r="D10" s="14"/>
      <c r="E10" s="15"/>
      <c r="F10" s="16"/>
      <c r="G10" s="16"/>
    </row>
    <row r="11" spans="1:8" x14ac:dyDescent="0.35">
      <c r="A11" s="13" t="s">
        <v>1710</v>
      </c>
      <c r="B11" s="32" t="s">
        <v>1711</v>
      </c>
      <c r="C11" s="32" t="s">
        <v>139</v>
      </c>
      <c r="D11" s="14">
        <v>62500000</v>
      </c>
      <c r="E11" s="15">
        <v>62306.25</v>
      </c>
      <c r="F11" s="16">
        <v>7.9299999999999995E-2</v>
      </c>
      <c r="G11" s="16">
        <v>7.6899999999999996E-2</v>
      </c>
    </row>
    <row r="12" spans="1:8" x14ac:dyDescent="0.35">
      <c r="A12" s="13" t="s">
        <v>1712</v>
      </c>
      <c r="B12" s="32" t="s">
        <v>1713</v>
      </c>
      <c r="C12" s="32" t="s">
        <v>139</v>
      </c>
      <c r="D12" s="14">
        <v>60500000</v>
      </c>
      <c r="E12" s="15">
        <v>60458.8</v>
      </c>
      <c r="F12" s="16">
        <v>7.6999999999999999E-2</v>
      </c>
      <c r="G12" s="16">
        <v>7.6600000000000001E-2</v>
      </c>
    </row>
    <row r="13" spans="1:8" x14ac:dyDescent="0.35">
      <c r="A13" s="13" t="s">
        <v>1714</v>
      </c>
      <c r="B13" s="32" t="s">
        <v>1715</v>
      </c>
      <c r="C13" s="32" t="s">
        <v>139</v>
      </c>
      <c r="D13" s="14">
        <v>51500000</v>
      </c>
      <c r="E13" s="15">
        <v>51273.5</v>
      </c>
      <c r="F13" s="16">
        <v>6.5299999999999997E-2</v>
      </c>
      <c r="G13" s="16">
        <v>7.4899999999999994E-2</v>
      </c>
    </row>
    <row r="14" spans="1:8" x14ac:dyDescent="0.35">
      <c r="A14" s="13" t="s">
        <v>1427</v>
      </c>
      <c r="B14" s="32" t="s">
        <v>1428</v>
      </c>
      <c r="C14" s="32" t="s">
        <v>148</v>
      </c>
      <c r="D14" s="14">
        <v>47500000</v>
      </c>
      <c r="E14" s="15">
        <v>47416.07</v>
      </c>
      <c r="F14" s="16">
        <v>6.0400000000000002E-2</v>
      </c>
      <c r="G14" s="16">
        <v>7.7299999999999994E-2</v>
      </c>
    </row>
    <row r="15" spans="1:8" x14ac:dyDescent="0.35">
      <c r="A15" s="13" t="s">
        <v>1716</v>
      </c>
      <c r="B15" s="32" t="s">
        <v>1717</v>
      </c>
      <c r="C15" s="32" t="s">
        <v>148</v>
      </c>
      <c r="D15" s="14">
        <v>47500000</v>
      </c>
      <c r="E15" s="15">
        <v>47242.65</v>
      </c>
      <c r="F15" s="16">
        <v>6.0199999999999997E-2</v>
      </c>
      <c r="G15" s="16">
        <v>7.7309000000000003E-2</v>
      </c>
    </row>
    <row r="16" spans="1:8" x14ac:dyDescent="0.35">
      <c r="A16" s="13" t="s">
        <v>1718</v>
      </c>
      <c r="B16" s="32" t="s">
        <v>1719</v>
      </c>
      <c r="C16" s="32" t="s">
        <v>139</v>
      </c>
      <c r="D16" s="14">
        <v>21300000</v>
      </c>
      <c r="E16" s="15">
        <v>21301.26</v>
      </c>
      <c r="F16" s="16">
        <v>2.7099999999999999E-2</v>
      </c>
      <c r="G16" s="16">
        <v>7.2999999999999995E-2</v>
      </c>
    </row>
    <row r="17" spans="1:7" x14ac:dyDescent="0.35">
      <c r="A17" s="13" t="s">
        <v>1720</v>
      </c>
      <c r="B17" s="32" t="s">
        <v>1721</v>
      </c>
      <c r="C17" s="32" t="s">
        <v>148</v>
      </c>
      <c r="D17" s="14">
        <v>17500000</v>
      </c>
      <c r="E17" s="15">
        <v>17516.91</v>
      </c>
      <c r="F17" s="16">
        <v>2.23E-2</v>
      </c>
      <c r="G17" s="16">
        <v>7.4200000000000002E-2</v>
      </c>
    </row>
    <row r="18" spans="1:7" x14ac:dyDescent="0.35">
      <c r="A18" s="13" t="s">
        <v>1722</v>
      </c>
      <c r="B18" s="32" t="s">
        <v>1723</v>
      </c>
      <c r="C18" s="32" t="s">
        <v>139</v>
      </c>
      <c r="D18" s="14">
        <v>16500000</v>
      </c>
      <c r="E18" s="15">
        <v>16212.88</v>
      </c>
      <c r="F18" s="16">
        <v>2.06E-2</v>
      </c>
      <c r="G18" s="16">
        <v>7.6600000000000001E-2</v>
      </c>
    </row>
    <row r="19" spans="1:7" x14ac:dyDescent="0.35">
      <c r="A19" s="13" t="s">
        <v>1724</v>
      </c>
      <c r="B19" s="32" t="s">
        <v>1725</v>
      </c>
      <c r="C19" s="32" t="s">
        <v>139</v>
      </c>
      <c r="D19" s="14">
        <v>15000000</v>
      </c>
      <c r="E19" s="15">
        <v>14972.87</v>
      </c>
      <c r="F19" s="16">
        <v>1.9099999999999999E-2</v>
      </c>
      <c r="G19" s="16">
        <v>7.6899999999999996E-2</v>
      </c>
    </row>
    <row r="20" spans="1:7" x14ac:dyDescent="0.35">
      <c r="A20" s="13" t="s">
        <v>1726</v>
      </c>
      <c r="B20" s="32" t="s">
        <v>1727</v>
      </c>
      <c r="C20" s="32" t="s">
        <v>139</v>
      </c>
      <c r="D20" s="14">
        <v>11200000</v>
      </c>
      <c r="E20" s="15">
        <v>11396.48</v>
      </c>
      <c r="F20" s="16">
        <v>1.4500000000000001E-2</v>
      </c>
      <c r="G20" s="16">
        <v>7.5576000000000004E-2</v>
      </c>
    </row>
    <row r="21" spans="1:7" x14ac:dyDescent="0.35">
      <c r="A21" s="13" t="s">
        <v>1728</v>
      </c>
      <c r="B21" s="32" t="s">
        <v>1729</v>
      </c>
      <c r="C21" s="32" t="s">
        <v>148</v>
      </c>
      <c r="D21" s="14">
        <v>11000000</v>
      </c>
      <c r="E21" s="15">
        <v>10927.08</v>
      </c>
      <c r="F21" s="16">
        <v>1.3899999999999999E-2</v>
      </c>
      <c r="G21" s="16">
        <v>7.7299999999999994E-2</v>
      </c>
    </row>
    <row r="22" spans="1:7" x14ac:dyDescent="0.35">
      <c r="A22" s="13" t="s">
        <v>1730</v>
      </c>
      <c r="B22" s="32" t="s">
        <v>1731</v>
      </c>
      <c r="C22" s="32" t="s">
        <v>136</v>
      </c>
      <c r="D22" s="14">
        <v>11000000</v>
      </c>
      <c r="E22" s="15">
        <v>10850.54</v>
      </c>
      <c r="F22" s="16">
        <v>1.38E-2</v>
      </c>
      <c r="G22" s="16">
        <v>7.6499999999999999E-2</v>
      </c>
    </row>
    <row r="23" spans="1:7" x14ac:dyDescent="0.35">
      <c r="A23" s="13" t="s">
        <v>1732</v>
      </c>
      <c r="B23" s="32" t="s">
        <v>1733</v>
      </c>
      <c r="C23" s="32" t="s">
        <v>139</v>
      </c>
      <c r="D23" s="14">
        <v>10000000</v>
      </c>
      <c r="E23" s="15">
        <v>9989.9</v>
      </c>
      <c r="F23" s="16">
        <v>1.2699999999999999E-2</v>
      </c>
      <c r="G23" s="16">
        <v>7.6600000000000001E-2</v>
      </c>
    </row>
    <row r="24" spans="1:7" x14ac:dyDescent="0.35">
      <c r="A24" s="13" t="s">
        <v>1734</v>
      </c>
      <c r="B24" s="32" t="s">
        <v>1735</v>
      </c>
      <c r="C24" s="32" t="s">
        <v>136</v>
      </c>
      <c r="D24" s="14">
        <v>7600000</v>
      </c>
      <c r="E24" s="15">
        <v>7561.24</v>
      </c>
      <c r="F24" s="16">
        <v>9.5999999999999992E-3</v>
      </c>
      <c r="G24" s="16">
        <v>7.5999999999999998E-2</v>
      </c>
    </row>
    <row r="25" spans="1:7" x14ac:dyDescent="0.35">
      <c r="A25" s="13" t="s">
        <v>1736</v>
      </c>
      <c r="B25" s="32" t="s">
        <v>1737</v>
      </c>
      <c r="C25" s="32" t="s">
        <v>139</v>
      </c>
      <c r="D25" s="14">
        <v>6000000</v>
      </c>
      <c r="E25" s="15">
        <v>6120.34</v>
      </c>
      <c r="F25" s="16">
        <v>7.7999999999999996E-3</v>
      </c>
      <c r="G25" s="16">
        <v>7.4899999999999994E-2</v>
      </c>
    </row>
    <row r="26" spans="1:7" x14ac:dyDescent="0.35">
      <c r="A26" s="13" t="s">
        <v>1738</v>
      </c>
      <c r="B26" s="32" t="s">
        <v>1739</v>
      </c>
      <c r="C26" s="32" t="s">
        <v>139</v>
      </c>
      <c r="D26" s="14">
        <v>6000000</v>
      </c>
      <c r="E26" s="15">
        <v>6038.77</v>
      </c>
      <c r="F26" s="16">
        <v>7.7000000000000002E-3</v>
      </c>
      <c r="G26" s="16">
        <v>7.4300000000000005E-2</v>
      </c>
    </row>
    <row r="27" spans="1:7" x14ac:dyDescent="0.35">
      <c r="A27" s="13" t="s">
        <v>1740</v>
      </c>
      <c r="B27" s="32" t="s">
        <v>1741</v>
      </c>
      <c r="C27" s="32" t="s">
        <v>139</v>
      </c>
      <c r="D27" s="14">
        <v>5000000</v>
      </c>
      <c r="E27" s="15">
        <v>5033.82</v>
      </c>
      <c r="F27" s="16">
        <v>6.4000000000000003E-3</v>
      </c>
      <c r="G27" s="16">
        <v>7.5600000000000001E-2</v>
      </c>
    </row>
    <row r="28" spans="1:7" x14ac:dyDescent="0.35">
      <c r="A28" s="13" t="s">
        <v>1742</v>
      </c>
      <c r="B28" s="32" t="s">
        <v>1743</v>
      </c>
      <c r="C28" s="32" t="s">
        <v>136</v>
      </c>
      <c r="D28" s="14">
        <v>4000000</v>
      </c>
      <c r="E28" s="15">
        <v>3967.27</v>
      </c>
      <c r="F28" s="16">
        <v>5.1000000000000004E-3</v>
      </c>
      <c r="G28" s="16">
        <v>7.5999999999999998E-2</v>
      </c>
    </row>
    <row r="29" spans="1:7" x14ac:dyDescent="0.35">
      <c r="A29" s="13" t="s">
        <v>1744</v>
      </c>
      <c r="B29" s="32" t="s">
        <v>1745</v>
      </c>
      <c r="C29" s="32" t="s">
        <v>148</v>
      </c>
      <c r="D29" s="14">
        <v>3300000</v>
      </c>
      <c r="E29" s="15">
        <v>3293.17</v>
      </c>
      <c r="F29" s="16">
        <v>4.1999999999999997E-3</v>
      </c>
      <c r="G29" s="16">
        <v>7.5999999999999998E-2</v>
      </c>
    </row>
    <row r="30" spans="1:7" x14ac:dyDescent="0.35">
      <c r="A30" s="13" t="s">
        <v>1746</v>
      </c>
      <c r="B30" s="32" t="s">
        <v>1747</v>
      </c>
      <c r="C30" s="32" t="s">
        <v>139</v>
      </c>
      <c r="D30" s="14">
        <v>2700000</v>
      </c>
      <c r="E30" s="15">
        <v>2721.93</v>
      </c>
      <c r="F30" s="16">
        <v>3.5000000000000001E-3</v>
      </c>
      <c r="G30" s="16">
        <v>7.5575000000000003E-2</v>
      </c>
    </row>
    <row r="31" spans="1:7" x14ac:dyDescent="0.35">
      <c r="A31" s="13" t="s">
        <v>1748</v>
      </c>
      <c r="B31" s="32" t="s">
        <v>1749</v>
      </c>
      <c r="C31" s="32" t="s">
        <v>139</v>
      </c>
      <c r="D31" s="14">
        <v>2500000</v>
      </c>
      <c r="E31" s="15">
        <v>2549.91</v>
      </c>
      <c r="F31" s="16">
        <v>3.2000000000000002E-3</v>
      </c>
      <c r="G31" s="16">
        <v>7.5050000000000006E-2</v>
      </c>
    </row>
    <row r="32" spans="1:7" x14ac:dyDescent="0.35">
      <c r="A32" s="13" t="s">
        <v>1750</v>
      </c>
      <c r="B32" s="32" t="s">
        <v>1751</v>
      </c>
      <c r="C32" s="32" t="s">
        <v>139</v>
      </c>
      <c r="D32" s="14">
        <v>2500000</v>
      </c>
      <c r="E32" s="15">
        <v>2497.17</v>
      </c>
      <c r="F32" s="16">
        <v>3.2000000000000002E-3</v>
      </c>
      <c r="G32" s="16">
        <v>7.6399999999999996E-2</v>
      </c>
    </row>
    <row r="33" spans="1:7" x14ac:dyDescent="0.35">
      <c r="A33" s="13" t="s">
        <v>1752</v>
      </c>
      <c r="B33" s="32" t="s">
        <v>1753</v>
      </c>
      <c r="C33" s="32" t="s">
        <v>139</v>
      </c>
      <c r="D33" s="14">
        <v>2500000</v>
      </c>
      <c r="E33" s="15">
        <v>2492.46</v>
      </c>
      <c r="F33" s="16">
        <v>3.2000000000000002E-3</v>
      </c>
      <c r="G33" s="16">
        <v>7.6600000000000001E-2</v>
      </c>
    </row>
    <row r="34" spans="1:7" x14ac:dyDescent="0.35">
      <c r="A34" s="13" t="s">
        <v>1754</v>
      </c>
      <c r="B34" s="32" t="s">
        <v>1755</v>
      </c>
      <c r="C34" s="32" t="s">
        <v>139</v>
      </c>
      <c r="D34" s="14">
        <v>2500000</v>
      </c>
      <c r="E34" s="15">
        <v>2457.2399999999998</v>
      </c>
      <c r="F34" s="16">
        <v>3.0999999999999999E-3</v>
      </c>
      <c r="G34" s="16">
        <v>7.6550000000000007E-2</v>
      </c>
    </row>
    <row r="35" spans="1:7" x14ac:dyDescent="0.35">
      <c r="A35" s="13" t="s">
        <v>1756</v>
      </c>
      <c r="B35" s="32" t="s">
        <v>1757</v>
      </c>
      <c r="C35" s="32" t="s">
        <v>139</v>
      </c>
      <c r="D35" s="14">
        <v>2000000</v>
      </c>
      <c r="E35" s="15">
        <v>2011.89</v>
      </c>
      <c r="F35" s="16">
        <v>2.5999999999999999E-3</v>
      </c>
      <c r="G35" s="16">
        <v>7.4950000000000003E-2</v>
      </c>
    </row>
    <row r="36" spans="1:7" x14ac:dyDescent="0.35">
      <c r="A36" s="13" t="s">
        <v>1758</v>
      </c>
      <c r="B36" s="32" t="s">
        <v>1759</v>
      </c>
      <c r="C36" s="32" t="s">
        <v>139</v>
      </c>
      <c r="D36" s="14">
        <v>1500000</v>
      </c>
      <c r="E36" s="15">
        <v>1474.79</v>
      </c>
      <c r="F36" s="16">
        <v>1.9E-3</v>
      </c>
      <c r="G36" s="16">
        <v>7.6575000000000004E-2</v>
      </c>
    </row>
    <row r="37" spans="1:7" x14ac:dyDescent="0.35">
      <c r="A37" s="13" t="s">
        <v>1760</v>
      </c>
      <c r="B37" s="32" t="s">
        <v>1761</v>
      </c>
      <c r="C37" s="32" t="s">
        <v>148</v>
      </c>
      <c r="D37" s="14">
        <v>1109000</v>
      </c>
      <c r="E37" s="15">
        <v>1122.9100000000001</v>
      </c>
      <c r="F37" s="16">
        <v>1.4E-3</v>
      </c>
      <c r="G37" s="16">
        <v>7.5999999999999998E-2</v>
      </c>
    </row>
    <row r="38" spans="1:7" x14ac:dyDescent="0.35">
      <c r="A38" s="13" t="s">
        <v>1762</v>
      </c>
      <c r="B38" s="32" t="s">
        <v>1763</v>
      </c>
      <c r="C38" s="32" t="s">
        <v>148</v>
      </c>
      <c r="D38" s="14">
        <v>1000000</v>
      </c>
      <c r="E38" s="15">
        <v>1011.82</v>
      </c>
      <c r="F38" s="16">
        <v>1.2999999999999999E-3</v>
      </c>
      <c r="G38" s="16">
        <v>7.5999999999999998E-2</v>
      </c>
    </row>
    <row r="39" spans="1:7" x14ac:dyDescent="0.35">
      <c r="A39" s="13" t="s">
        <v>1764</v>
      </c>
      <c r="B39" s="32" t="s">
        <v>1765</v>
      </c>
      <c r="C39" s="32" t="s">
        <v>139</v>
      </c>
      <c r="D39" s="14">
        <v>500000</v>
      </c>
      <c r="E39" s="15">
        <v>507.68</v>
      </c>
      <c r="F39" s="16">
        <v>5.9999999999999995E-4</v>
      </c>
      <c r="G39" s="16">
        <v>7.5600000000000001E-2</v>
      </c>
    </row>
    <row r="40" spans="1:7" x14ac:dyDescent="0.35">
      <c r="A40" s="13" t="s">
        <v>1766</v>
      </c>
      <c r="B40" s="32" t="s">
        <v>1767</v>
      </c>
      <c r="C40" s="32" t="s">
        <v>139</v>
      </c>
      <c r="D40" s="14">
        <v>500000</v>
      </c>
      <c r="E40" s="15">
        <v>490.88</v>
      </c>
      <c r="F40" s="16">
        <v>5.9999999999999995E-4</v>
      </c>
      <c r="G40" s="16">
        <v>7.4400999999999995E-2</v>
      </c>
    </row>
    <row r="41" spans="1:7" x14ac:dyDescent="0.35">
      <c r="A41" s="17" t="s">
        <v>193</v>
      </c>
      <c r="B41" s="33"/>
      <c r="C41" s="33"/>
      <c r="D41" s="18"/>
      <c r="E41" s="19">
        <v>433218.48</v>
      </c>
      <c r="F41" s="20">
        <v>0.55159999999999998</v>
      </c>
      <c r="G41" s="21"/>
    </row>
    <row r="42" spans="1:7" x14ac:dyDescent="0.35">
      <c r="A42" s="17" t="s">
        <v>284</v>
      </c>
      <c r="B42" s="32"/>
      <c r="C42" s="32"/>
      <c r="D42" s="14"/>
      <c r="E42" s="15"/>
      <c r="F42" s="16"/>
      <c r="G42" s="16"/>
    </row>
    <row r="43" spans="1:7" x14ac:dyDescent="0.35">
      <c r="A43" s="13" t="s">
        <v>1768</v>
      </c>
      <c r="B43" s="32" t="s">
        <v>1769</v>
      </c>
      <c r="C43" s="32" t="s">
        <v>281</v>
      </c>
      <c r="D43" s="14">
        <v>30000000</v>
      </c>
      <c r="E43" s="15">
        <v>29729.040000000001</v>
      </c>
      <c r="F43" s="16">
        <v>3.7900000000000003E-2</v>
      </c>
      <c r="G43" s="16">
        <v>7.0574999999999999E-2</v>
      </c>
    </row>
    <row r="44" spans="1:7" x14ac:dyDescent="0.35">
      <c r="A44" s="13" t="s">
        <v>1770</v>
      </c>
      <c r="B44" s="32" t="s">
        <v>1771</v>
      </c>
      <c r="C44" s="32" t="s">
        <v>281</v>
      </c>
      <c r="D44" s="14">
        <v>26500000</v>
      </c>
      <c r="E44" s="15">
        <v>26958.37</v>
      </c>
      <c r="F44" s="16">
        <v>3.4299999999999997E-2</v>
      </c>
      <c r="G44" s="16">
        <v>7.0747000000000004E-2</v>
      </c>
    </row>
    <row r="45" spans="1:7" x14ac:dyDescent="0.35">
      <c r="A45" s="13" t="s">
        <v>1772</v>
      </c>
      <c r="B45" s="32" t="s">
        <v>1773</v>
      </c>
      <c r="C45" s="32" t="s">
        <v>281</v>
      </c>
      <c r="D45" s="14">
        <v>25500000</v>
      </c>
      <c r="E45" s="15">
        <v>25874.31</v>
      </c>
      <c r="F45" s="16">
        <v>3.3000000000000002E-2</v>
      </c>
      <c r="G45" s="16">
        <v>7.0694999999999994E-2</v>
      </c>
    </row>
    <row r="46" spans="1:7" x14ac:dyDescent="0.35">
      <c r="A46" s="13" t="s">
        <v>1774</v>
      </c>
      <c r="B46" s="32" t="s">
        <v>1775</v>
      </c>
      <c r="C46" s="32" t="s">
        <v>281</v>
      </c>
      <c r="D46" s="14">
        <v>22500000</v>
      </c>
      <c r="E46" s="15">
        <v>22894.2</v>
      </c>
      <c r="F46" s="16">
        <v>2.92E-2</v>
      </c>
      <c r="G46" s="16">
        <v>7.0748000000000005E-2</v>
      </c>
    </row>
    <row r="47" spans="1:7" x14ac:dyDescent="0.35">
      <c r="A47" s="13" t="s">
        <v>1776</v>
      </c>
      <c r="B47" s="32" t="s">
        <v>1777</v>
      </c>
      <c r="C47" s="32" t="s">
        <v>281</v>
      </c>
      <c r="D47" s="14">
        <v>19500000</v>
      </c>
      <c r="E47" s="15">
        <v>19861.060000000001</v>
      </c>
      <c r="F47" s="16">
        <v>2.53E-2</v>
      </c>
      <c r="G47" s="16">
        <v>7.0694999999999994E-2</v>
      </c>
    </row>
    <row r="48" spans="1:7" x14ac:dyDescent="0.35">
      <c r="A48" s="13" t="s">
        <v>1778</v>
      </c>
      <c r="B48" s="32" t="s">
        <v>1779</v>
      </c>
      <c r="C48" s="32" t="s">
        <v>281</v>
      </c>
      <c r="D48" s="14">
        <v>15500000</v>
      </c>
      <c r="E48" s="15">
        <v>15798.93</v>
      </c>
      <c r="F48" s="16">
        <v>2.01E-2</v>
      </c>
      <c r="G48" s="16">
        <v>7.0887000000000006E-2</v>
      </c>
    </row>
    <row r="49" spans="1:7" x14ac:dyDescent="0.35">
      <c r="A49" s="13" t="s">
        <v>1780</v>
      </c>
      <c r="B49" s="32" t="s">
        <v>1781</v>
      </c>
      <c r="C49" s="32" t="s">
        <v>281</v>
      </c>
      <c r="D49" s="14">
        <v>14500000</v>
      </c>
      <c r="E49" s="15">
        <v>14760.65</v>
      </c>
      <c r="F49" s="16">
        <v>1.8800000000000001E-2</v>
      </c>
      <c r="G49" s="16">
        <v>7.0740999999999998E-2</v>
      </c>
    </row>
    <row r="50" spans="1:7" x14ac:dyDescent="0.35">
      <c r="A50" s="13" t="s">
        <v>1782</v>
      </c>
      <c r="B50" s="32" t="s">
        <v>1783</v>
      </c>
      <c r="C50" s="32" t="s">
        <v>281</v>
      </c>
      <c r="D50" s="14">
        <v>11500000</v>
      </c>
      <c r="E50" s="15">
        <v>11682.32</v>
      </c>
      <c r="F50" s="16">
        <v>1.49E-2</v>
      </c>
      <c r="G50" s="16">
        <v>7.0781999999999998E-2</v>
      </c>
    </row>
    <row r="51" spans="1:7" x14ac:dyDescent="0.35">
      <c r="A51" s="13" t="s">
        <v>1784</v>
      </c>
      <c r="B51" s="32" t="s">
        <v>1785</v>
      </c>
      <c r="C51" s="32" t="s">
        <v>281</v>
      </c>
      <c r="D51" s="14">
        <v>11500000</v>
      </c>
      <c r="E51" s="15">
        <v>11665.24</v>
      </c>
      <c r="F51" s="16">
        <v>1.49E-2</v>
      </c>
      <c r="G51" s="16">
        <v>7.0887000000000006E-2</v>
      </c>
    </row>
    <row r="52" spans="1:7" x14ac:dyDescent="0.35">
      <c r="A52" s="13" t="s">
        <v>1786</v>
      </c>
      <c r="B52" s="32" t="s">
        <v>1787</v>
      </c>
      <c r="C52" s="32" t="s">
        <v>281</v>
      </c>
      <c r="D52" s="14">
        <v>10500000</v>
      </c>
      <c r="E52" s="15">
        <v>10713.31</v>
      </c>
      <c r="F52" s="16">
        <v>1.3599999999999999E-2</v>
      </c>
      <c r="G52" s="16">
        <v>7.1139999999999995E-2</v>
      </c>
    </row>
    <row r="53" spans="1:7" x14ac:dyDescent="0.35">
      <c r="A53" s="13" t="s">
        <v>1788</v>
      </c>
      <c r="B53" s="32" t="s">
        <v>1789</v>
      </c>
      <c r="C53" s="32" t="s">
        <v>281</v>
      </c>
      <c r="D53" s="14">
        <v>10500000</v>
      </c>
      <c r="E53" s="15">
        <v>10687.92</v>
      </c>
      <c r="F53" s="16">
        <v>1.3599999999999999E-2</v>
      </c>
      <c r="G53" s="16">
        <v>7.1117E-2</v>
      </c>
    </row>
    <row r="54" spans="1:7" x14ac:dyDescent="0.35">
      <c r="A54" s="13" t="s">
        <v>1790</v>
      </c>
      <c r="B54" s="32" t="s">
        <v>1791</v>
      </c>
      <c r="C54" s="32" t="s">
        <v>281</v>
      </c>
      <c r="D54" s="14">
        <v>9500000</v>
      </c>
      <c r="E54" s="15">
        <v>9635.4599999999991</v>
      </c>
      <c r="F54" s="16">
        <v>1.23E-2</v>
      </c>
      <c r="G54" s="16">
        <v>7.0996000000000004E-2</v>
      </c>
    </row>
    <row r="55" spans="1:7" x14ac:dyDescent="0.35">
      <c r="A55" s="13" t="s">
        <v>1792</v>
      </c>
      <c r="B55" s="32" t="s">
        <v>1793</v>
      </c>
      <c r="C55" s="32" t="s">
        <v>281</v>
      </c>
      <c r="D55" s="14">
        <v>9000000</v>
      </c>
      <c r="E55" s="15">
        <v>9143.9599999999991</v>
      </c>
      <c r="F55" s="16">
        <v>1.1599999999999999E-2</v>
      </c>
      <c r="G55" s="16">
        <v>7.0748000000000005E-2</v>
      </c>
    </row>
    <row r="56" spans="1:7" x14ac:dyDescent="0.35">
      <c r="A56" s="13" t="s">
        <v>1794</v>
      </c>
      <c r="B56" s="32" t="s">
        <v>1795</v>
      </c>
      <c r="C56" s="32" t="s">
        <v>281</v>
      </c>
      <c r="D56" s="14">
        <v>8000000</v>
      </c>
      <c r="E56" s="15">
        <v>8147.69</v>
      </c>
      <c r="F56" s="16">
        <v>1.04E-2</v>
      </c>
      <c r="G56" s="16">
        <v>7.0747000000000004E-2</v>
      </c>
    </row>
    <row r="57" spans="1:7" x14ac:dyDescent="0.35">
      <c r="A57" s="13" t="s">
        <v>1796</v>
      </c>
      <c r="B57" s="32" t="s">
        <v>1797</v>
      </c>
      <c r="C57" s="32" t="s">
        <v>281</v>
      </c>
      <c r="D57" s="14">
        <v>7500000</v>
      </c>
      <c r="E57" s="15">
        <v>7640.07</v>
      </c>
      <c r="F57" s="16">
        <v>9.7000000000000003E-3</v>
      </c>
      <c r="G57" s="16">
        <v>7.0748000000000005E-2</v>
      </c>
    </row>
    <row r="58" spans="1:7" x14ac:dyDescent="0.35">
      <c r="A58" s="13" t="s">
        <v>1798</v>
      </c>
      <c r="B58" s="32" t="s">
        <v>1799</v>
      </c>
      <c r="C58" s="32" t="s">
        <v>281</v>
      </c>
      <c r="D58" s="14">
        <v>7500000</v>
      </c>
      <c r="E58" s="15">
        <v>7596.48</v>
      </c>
      <c r="F58" s="16">
        <v>9.7000000000000003E-3</v>
      </c>
      <c r="G58" s="16">
        <v>7.0748000000000005E-2</v>
      </c>
    </row>
    <row r="59" spans="1:7" x14ac:dyDescent="0.35">
      <c r="A59" s="13" t="s">
        <v>1800</v>
      </c>
      <c r="B59" s="32" t="s">
        <v>1801</v>
      </c>
      <c r="C59" s="32" t="s">
        <v>281</v>
      </c>
      <c r="D59" s="14">
        <v>7219500</v>
      </c>
      <c r="E59" s="15">
        <v>7310.56</v>
      </c>
      <c r="F59" s="16">
        <v>9.2999999999999992E-3</v>
      </c>
      <c r="G59" s="16">
        <v>7.0782999999999999E-2</v>
      </c>
    </row>
    <row r="60" spans="1:7" x14ac:dyDescent="0.35">
      <c r="A60" s="13" t="s">
        <v>1802</v>
      </c>
      <c r="B60" s="32" t="s">
        <v>1803</v>
      </c>
      <c r="C60" s="32" t="s">
        <v>281</v>
      </c>
      <c r="D60" s="14">
        <v>7000000</v>
      </c>
      <c r="E60" s="15">
        <v>7122.75</v>
      </c>
      <c r="F60" s="16">
        <v>9.1000000000000004E-3</v>
      </c>
      <c r="G60" s="16">
        <v>7.1139999999999995E-2</v>
      </c>
    </row>
    <row r="61" spans="1:7" x14ac:dyDescent="0.35">
      <c r="A61" s="13" t="s">
        <v>1804</v>
      </c>
      <c r="B61" s="32" t="s">
        <v>1805</v>
      </c>
      <c r="C61" s="32" t="s">
        <v>281</v>
      </c>
      <c r="D61" s="14">
        <v>6500000</v>
      </c>
      <c r="E61" s="15">
        <v>6629.53</v>
      </c>
      <c r="F61" s="16">
        <v>8.3999999999999995E-3</v>
      </c>
      <c r="G61" s="16">
        <v>7.0996000000000004E-2</v>
      </c>
    </row>
    <row r="62" spans="1:7" x14ac:dyDescent="0.35">
      <c r="A62" s="13" t="s">
        <v>1806</v>
      </c>
      <c r="B62" s="32" t="s">
        <v>1807</v>
      </c>
      <c r="C62" s="32" t="s">
        <v>281</v>
      </c>
      <c r="D62" s="14">
        <v>6500000</v>
      </c>
      <c r="E62" s="15">
        <v>6602.71</v>
      </c>
      <c r="F62" s="16">
        <v>8.3999999999999995E-3</v>
      </c>
      <c r="G62" s="16">
        <v>7.1139999999999995E-2</v>
      </c>
    </row>
    <row r="63" spans="1:7" x14ac:dyDescent="0.35">
      <c r="A63" s="13" t="s">
        <v>1808</v>
      </c>
      <c r="B63" s="32" t="s">
        <v>1809</v>
      </c>
      <c r="C63" s="32" t="s">
        <v>281</v>
      </c>
      <c r="D63" s="14">
        <v>6000000</v>
      </c>
      <c r="E63" s="15">
        <v>6096.95</v>
      </c>
      <c r="F63" s="16">
        <v>7.7999999999999996E-3</v>
      </c>
      <c r="G63" s="16">
        <v>7.0996000000000004E-2</v>
      </c>
    </row>
    <row r="64" spans="1:7" x14ac:dyDescent="0.35">
      <c r="A64" s="13" t="s">
        <v>1810</v>
      </c>
      <c r="B64" s="32" t="s">
        <v>1811</v>
      </c>
      <c r="C64" s="32" t="s">
        <v>281</v>
      </c>
      <c r="D64" s="14">
        <v>5000000</v>
      </c>
      <c r="E64" s="15">
        <v>5095.05</v>
      </c>
      <c r="F64" s="16">
        <v>6.4999999999999997E-3</v>
      </c>
      <c r="G64" s="16">
        <v>7.0740999999999998E-2</v>
      </c>
    </row>
    <row r="65" spans="1:7" x14ac:dyDescent="0.35">
      <c r="A65" s="13" t="s">
        <v>1812</v>
      </c>
      <c r="B65" s="32" t="s">
        <v>1813</v>
      </c>
      <c r="C65" s="32" t="s">
        <v>281</v>
      </c>
      <c r="D65" s="14">
        <v>5000000</v>
      </c>
      <c r="E65" s="15">
        <v>5071.8500000000004</v>
      </c>
      <c r="F65" s="16">
        <v>6.4999999999999997E-3</v>
      </c>
      <c r="G65" s="16">
        <v>7.0782999999999999E-2</v>
      </c>
    </row>
    <row r="66" spans="1:7" x14ac:dyDescent="0.35">
      <c r="A66" s="13" t="s">
        <v>1814</v>
      </c>
      <c r="B66" s="32" t="s">
        <v>1815</v>
      </c>
      <c r="C66" s="32" t="s">
        <v>281</v>
      </c>
      <c r="D66" s="14">
        <v>5000000</v>
      </c>
      <c r="E66" s="15">
        <v>5071.09</v>
      </c>
      <c r="F66" s="16">
        <v>6.4999999999999997E-3</v>
      </c>
      <c r="G66" s="16">
        <v>7.1139999999999995E-2</v>
      </c>
    </row>
    <row r="67" spans="1:7" x14ac:dyDescent="0.35">
      <c r="A67" s="13" t="s">
        <v>1816</v>
      </c>
      <c r="B67" s="32" t="s">
        <v>1817</v>
      </c>
      <c r="C67" s="32" t="s">
        <v>281</v>
      </c>
      <c r="D67" s="14">
        <v>5000000</v>
      </c>
      <c r="E67" s="15">
        <v>5071.0200000000004</v>
      </c>
      <c r="F67" s="16">
        <v>6.4999999999999997E-3</v>
      </c>
      <c r="G67" s="16">
        <v>7.0747000000000004E-2</v>
      </c>
    </row>
    <row r="68" spans="1:7" x14ac:dyDescent="0.35">
      <c r="A68" s="13" t="s">
        <v>1818</v>
      </c>
      <c r="B68" s="32" t="s">
        <v>1819</v>
      </c>
      <c r="C68" s="32" t="s">
        <v>281</v>
      </c>
      <c r="D68" s="14">
        <v>5000000</v>
      </c>
      <c r="E68" s="15">
        <v>5065.34</v>
      </c>
      <c r="F68" s="16">
        <v>6.4999999999999997E-3</v>
      </c>
      <c r="G68" s="16">
        <v>7.0739999999999997E-2</v>
      </c>
    </row>
    <row r="69" spans="1:7" x14ac:dyDescent="0.35">
      <c r="A69" s="13" t="s">
        <v>1820</v>
      </c>
      <c r="B69" s="32" t="s">
        <v>1821</v>
      </c>
      <c r="C69" s="32" t="s">
        <v>281</v>
      </c>
      <c r="D69" s="14">
        <v>4500000</v>
      </c>
      <c r="E69" s="15">
        <v>4588.6099999999997</v>
      </c>
      <c r="F69" s="16">
        <v>5.7999999999999996E-3</v>
      </c>
      <c r="G69" s="16">
        <v>7.1117E-2</v>
      </c>
    </row>
    <row r="70" spans="1:7" x14ac:dyDescent="0.35">
      <c r="A70" s="13" t="s">
        <v>1822</v>
      </c>
      <c r="B70" s="32" t="s">
        <v>1823</v>
      </c>
      <c r="C70" s="32" t="s">
        <v>281</v>
      </c>
      <c r="D70" s="14">
        <v>3500000</v>
      </c>
      <c r="E70" s="15">
        <v>3561.97</v>
      </c>
      <c r="F70" s="16">
        <v>4.4999999999999997E-3</v>
      </c>
      <c r="G70" s="16">
        <v>7.0781999999999998E-2</v>
      </c>
    </row>
    <row r="71" spans="1:7" x14ac:dyDescent="0.35">
      <c r="A71" s="13" t="s">
        <v>1824</v>
      </c>
      <c r="B71" s="32" t="s">
        <v>1825</v>
      </c>
      <c r="C71" s="32" t="s">
        <v>281</v>
      </c>
      <c r="D71" s="14">
        <v>3000000</v>
      </c>
      <c r="E71" s="15">
        <v>3047.36</v>
      </c>
      <c r="F71" s="16">
        <v>3.8999999999999998E-3</v>
      </c>
      <c r="G71" s="16">
        <v>7.0747000000000004E-2</v>
      </c>
    </row>
    <row r="72" spans="1:7" x14ac:dyDescent="0.35">
      <c r="A72" s="13" t="s">
        <v>1826</v>
      </c>
      <c r="B72" s="32" t="s">
        <v>1827</v>
      </c>
      <c r="C72" s="32" t="s">
        <v>281</v>
      </c>
      <c r="D72" s="14">
        <v>3000000</v>
      </c>
      <c r="E72" s="15">
        <v>3043.11</v>
      </c>
      <c r="F72" s="16">
        <v>3.8999999999999998E-3</v>
      </c>
      <c r="G72" s="16">
        <v>7.0782999999999999E-2</v>
      </c>
    </row>
    <row r="73" spans="1:7" x14ac:dyDescent="0.35">
      <c r="A73" s="13" t="s">
        <v>1828</v>
      </c>
      <c r="B73" s="32" t="s">
        <v>1829</v>
      </c>
      <c r="C73" s="32" t="s">
        <v>281</v>
      </c>
      <c r="D73" s="14">
        <v>2500000</v>
      </c>
      <c r="E73" s="15">
        <v>2536.29</v>
      </c>
      <c r="F73" s="16">
        <v>3.2000000000000002E-3</v>
      </c>
      <c r="G73" s="16">
        <v>7.0739999999999997E-2</v>
      </c>
    </row>
    <row r="74" spans="1:7" x14ac:dyDescent="0.35">
      <c r="A74" s="13" t="s">
        <v>1830</v>
      </c>
      <c r="B74" s="32" t="s">
        <v>1831</v>
      </c>
      <c r="C74" s="32" t="s">
        <v>281</v>
      </c>
      <c r="D74" s="14">
        <v>2500000</v>
      </c>
      <c r="E74" s="15">
        <v>2528.27</v>
      </c>
      <c r="F74" s="16">
        <v>3.2000000000000002E-3</v>
      </c>
      <c r="G74" s="16">
        <v>7.0604E-2</v>
      </c>
    </row>
    <row r="75" spans="1:7" x14ac:dyDescent="0.35">
      <c r="A75" s="13" t="s">
        <v>1832</v>
      </c>
      <c r="B75" s="32" t="s">
        <v>1833</v>
      </c>
      <c r="C75" s="32" t="s">
        <v>281</v>
      </c>
      <c r="D75" s="14">
        <v>2500000</v>
      </c>
      <c r="E75" s="15">
        <v>2527.06</v>
      </c>
      <c r="F75" s="16">
        <v>3.2000000000000002E-3</v>
      </c>
      <c r="G75" s="16">
        <v>6.9986999999999994E-2</v>
      </c>
    </row>
    <row r="76" spans="1:7" x14ac:dyDescent="0.35">
      <c r="A76" s="13" t="s">
        <v>1834</v>
      </c>
      <c r="B76" s="32" t="s">
        <v>1835</v>
      </c>
      <c r="C76" s="32" t="s">
        <v>281</v>
      </c>
      <c r="D76" s="14">
        <v>1000000</v>
      </c>
      <c r="E76" s="15">
        <v>1015.54</v>
      </c>
      <c r="F76" s="16">
        <v>1.2999999999999999E-3</v>
      </c>
      <c r="G76" s="16">
        <v>7.0887000000000006E-2</v>
      </c>
    </row>
    <row r="77" spans="1:7" x14ac:dyDescent="0.35">
      <c r="A77" s="13" t="s">
        <v>1836</v>
      </c>
      <c r="B77" s="32" t="s">
        <v>1837</v>
      </c>
      <c r="C77" s="32" t="s">
        <v>281</v>
      </c>
      <c r="D77" s="14">
        <v>500000</v>
      </c>
      <c r="E77" s="15">
        <v>506.55</v>
      </c>
      <c r="F77" s="16">
        <v>5.9999999999999995E-4</v>
      </c>
      <c r="G77" s="16">
        <v>7.0636000000000004E-2</v>
      </c>
    </row>
    <row r="78" spans="1:7" x14ac:dyDescent="0.35">
      <c r="A78" s="13" t="s">
        <v>1838</v>
      </c>
      <c r="B78" s="32" t="s">
        <v>1839</v>
      </c>
      <c r="C78" s="32" t="s">
        <v>281</v>
      </c>
      <c r="D78" s="14">
        <v>500000</v>
      </c>
      <c r="E78" s="15">
        <v>506.53</v>
      </c>
      <c r="F78" s="16">
        <v>5.9999999999999995E-4</v>
      </c>
      <c r="G78" s="16">
        <v>7.0679000000000006E-2</v>
      </c>
    </row>
    <row r="79" spans="1:7" x14ac:dyDescent="0.35">
      <c r="A79" s="13" t="s">
        <v>1840</v>
      </c>
      <c r="B79" s="32" t="s">
        <v>1841</v>
      </c>
      <c r="C79" s="32" t="s">
        <v>281</v>
      </c>
      <c r="D79" s="14">
        <v>500000</v>
      </c>
      <c r="E79" s="15">
        <v>506.28</v>
      </c>
      <c r="F79" s="16">
        <v>5.9999999999999995E-4</v>
      </c>
      <c r="G79" s="16">
        <v>7.0574999999999999E-2</v>
      </c>
    </row>
    <row r="80" spans="1:7" x14ac:dyDescent="0.35">
      <c r="A80" s="13" t="s">
        <v>1842</v>
      </c>
      <c r="B80" s="32" t="s">
        <v>1843</v>
      </c>
      <c r="C80" s="32" t="s">
        <v>281</v>
      </c>
      <c r="D80" s="14">
        <v>500000</v>
      </c>
      <c r="E80" s="15">
        <v>506.15</v>
      </c>
      <c r="F80" s="16">
        <v>5.9999999999999995E-4</v>
      </c>
      <c r="G80" s="16">
        <v>7.0782999999999999E-2</v>
      </c>
    </row>
    <row r="81" spans="1:7" x14ac:dyDescent="0.35">
      <c r="A81" s="13" t="s">
        <v>1844</v>
      </c>
      <c r="B81" s="32" t="s">
        <v>1845</v>
      </c>
      <c r="C81" s="32" t="s">
        <v>281</v>
      </c>
      <c r="D81" s="14">
        <v>500000</v>
      </c>
      <c r="E81" s="15">
        <v>498.41</v>
      </c>
      <c r="F81" s="16">
        <v>5.9999999999999995E-4</v>
      </c>
      <c r="G81" s="16">
        <v>7.0679000000000006E-2</v>
      </c>
    </row>
    <row r="82" spans="1:7" x14ac:dyDescent="0.35">
      <c r="A82" s="17" t="s">
        <v>193</v>
      </c>
      <c r="B82" s="33"/>
      <c r="C82" s="33"/>
      <c r="D82" s="18"/>
      <c r="E82" s="19">
        <v>327297.99</v>
      </c>
      <c r="F82" s="20">
        <v>0.4168</v>
      </c>
      <c r="G82" s="21"/>
    </row>
    <row r="83" spans="1:7" x14ac:dyDescent="0.35">
      <c r="A83" s="13"/>
      <c r="B83" s="32"/>
      <c r="C83" s="32"/>
      <c r="D83" s="14"/>
      <c r="E83" s="15"/>
      <c r="F83" s="16"/>
      <c r="G83" s="16"/>
    </row>
    <row r="84" spans="1:7" x14ac:dyDescent="0.35">
      <c r="A84" s="13"/>
      <c r="B84" s="32"/>
      <c r="C84" s="32"/>
      <c r="D84" s="14"/>
      <c r="E84" s="15"/>
      <c r="F84" s="16"/>
      <c r="G84" s="16"/>
    </row>
    <row r="85" spans="1:7" x14ac:dyDescent="0.35">
      <c r="A85" s="17" t="s">
        <v>194</v>
      </c>
      <c r="B85" s="32"/>
      <c r="C85" s="32"/>
      <c r="D85" s="14"/>
      <c r="E85" s="15"/>
      <c r="F85" s="16"/>
      <c r="G85" s="16"/>
    </row>
    <row r="86" spans="1:7" x14ac:dyDescent="0.35">
      <c r="A86" s="17" t="s">
        <v>193</v>
      </c>
      <c r="B86" s="32"/>
      <c r="C86" s="32"/>
      <c r="D86" s="14"/>
      <c r="E86" s="22" t="s">
        <v>131</v>
      </c>
      <c r="F86" s="23" t="s">
        <v>131</v>
      </c>
      <c r="G86" s="16"/>
    </row>
    <row r="87" spans="1:7" x14ac:dyDescent="0.35">
      <c r="A87" s="13"/>
      <c r="B87" s="32"/>
      <c r="C87" s="32"/>
      <c r="D87" s="14"/>
      <c r="E87" s="15"/>
      <c r="F87" s="16"/>
      <c r="G87" s="16"/>
    </row>
    <row r="88" spans="1:7" x14ac:dyDescent="0.35">
      <c r="A88" s="17" t="s">
        <v>195</v>
      </c>
      <c r="B88" s="32"/>
      <c r="C88" s="32"/>
      <c r="D88" s="14"/>
      <c r="E88" s="15"/>
      <c r="F88" s="16"/>
      <c r="G88" s="16"/>
    </row>
    <row r="89" spans="1:7" x14ac:dyDescent="0.35">
      <c r="A89" s="17" t="s">
        <v>193</v>
      </c>
      <c r="B89" s="32"/>
      <c r="C89" s="32"/>
      <c r="D89" s="14"/>
      <c r="E89" s="22" t="s">
        <v>131</v>
      </c>
      <c r="F89" s="23" t="s">
        <v>131</v>
      </c>
      <c r="G89" s="16"/>
    </row>
    <row r="90" spans="1:7" x14ac:dyDescent="0.35">
      <c r="A90" s="13"/>
      <c r="B90" s="32"/>
      <c r="C90" s="32"/>
      <c r="D90" s="14"/>
      <c r="E90" s="15"/>
      <c r="F90" s="16"/>
      <c r="G90" s="16"/>
    </row>
    <row r="91" spans="1:7" x14ac:dyDescent="0.35">
      <c r="A91" s="24" t="s">
        <v>196</v>
      </c>
      <c r="B91" s="34"/>
      <c r="C91" s="34"/>
      <c r="D91" s="25"/>
      <c r="E91" s="19">
        <v>760516.47</v>
      </c>
      <c r="F91" s="20">
        <v>0.96840000000000004</v>
      </c>
      <c r="G91" s="21"/>
    </row>
    <row r="92" spans="1:7" x14ac:dyDescent="0.35">
      <c r="A92" s="13"/>
      <c r="B92" s="32"/>
      <c r="C92" s="32"/>
      <c r="D92" s="14"/>
      <c r="E92" s="15"/>
      <c r="F92" s="16"/>
      <c r="G92" s="16"/>
    </row>
    <row r="93" spans="1:7" x14ac:dyDescent="0.35">
      <c r="A93" s="13"/>
      <c r="B93" s="32"/>
      <c r="C93" s="32"/>
      <c r="D93" s="14"/>
      <c r="E93" s="15"/>
      <c r="F93" s="16"/>
      <c r="G93" s="16"/>
    </row>
    <row r="94" spans="1:7" x14ac:dyDescent="0.35">
      <c r="A94" s="17" t="s">
        <v>205</v>
      </c>
      <c r="B94" s="32"/>
      <c r="C94" s="32"/>
      <c r="D94" s="14"/>
      <c r="E94" s="15"/>
      <c r="F94" s="16"/>
      <c r="G94" s="16"/>
    </row>
    <row r="95" spans="1:7" x14ac:dyDescent="0.35">
      <c r="A95" s="13" t="s">
        <v>206</v>
      </c>
      <c r="B95" s="32"/>
      <c r="C95" s="32"/>
      <c r="D95" s="14"/>
      <c r="E95" s="15">
        <v>1242.77</v>
      </c>
      <c r="F95" s="16">
        <v>1.6000000000000001E-3</v>
      </c>
      <c r="G95" s="16">
        <v>6.6451999999999997E-2</v>
      </c>
    </row>
    <row r="96" spans="1:7" x14ac:dyDescent="0.35">
      <c r="A96" s="17" t="s">
        <v>193</v>
      </c>
      <c r="B96" s="33"/>
      <c r="C96" s="33"/>
      <c r="D96" s="18"/>
      <c r="E96" s="19">
        <v>1242.77</v>
      </c>
      <c r="F96" s="20">
        <v>1.6000000000000001E-3</v>
      </c>
      <c r="G96" s="21"/>
    </row>
    <row r="97" spans="1:7" x14ac:dyDescent="0.35">
      <c r="A97" s="13"/>
      <c r="B97" s="32"/>
      <c r="C97" s="32"/>
      <c r="D97" s="14"/>
      <c r="E97" s="15"/>
      <c r="F97" s="16"/>
      <c r="G97" s="16"/>
    </row>
    <row r="98" spans="1:7" x14ac:dyDescent="0.35">
      <c r="A98" s="24" t="s">
        <v>196</v>
      </c>
      <c r="B98" s="34"/>
      <c r="C98" s="34"/>
      <c r="D98" s="25"/>
      <c r="E98" s="19">
        <v>1242.77</v>
      </c>
      <c r="F98" s="20">
        <v>1.6000000000000001E-3</v>
      </c>
      <c r="G98" s="21"/>
    </row>
    <row r="99" spans="1:7" x14ac:dyDescent="0.35">
      <c r="A99" s="13" t="s">
        <v>207</v>
      </c>
      <c r="B99" s="32"/>
      <c r="C99" s="32"/>
      <c r="D99" s="14"/>
      <c r="E99" s="15">
        <v>23722.447012000001</v>
      </c>
      <c r="F99" s="16">
        <v>3.0209E-2</v>
      </c>
      <c r="G99" s="16"/>
    </row>
    <row r="100" spans="1:7" x14ac:dyDescent="0.35">
      <c r="A100" s="13" t="s">
        <v>208</v>
      </c>
      <c r="B100" s="32"/>
      <c r="C100" s="32"/>
      <c r="D100" s="14"/>
      <c r="E100" s="36">
        <v>-226.59701200000001</v>
      </c>
      <c r="F100" s="26">
        <v>-2.0900000000000001E-4</v>
      </c>
      <c r="G100" s="16">
        <v>6.6450999999999996E-2</v>
      </c>
    </row>
    <row r="101" spans="1:7" x14ac:dyDescent="0.35">
      <c r="A101" s="27" t="s">
        <v>209</v>
      </c>
      <c r="B101" s="35"/>
      <c r="C101" s="35"/>
      <c r="D101" s="28"/>
      <c r="E101" s="29">
        <v>785255.09</v>
      </c>
      <c r="F101" s="30">
        <v>1</v>
      </c>
      <c r="G101" s="30"/>
    </row>
    <row r="103" spans="1:7" x14ac:dyDescent="0.35">
      <c r="A103" s="1" t="s">
        <v>211</v>
      </c>
    </row>
    <row r="106" spans="1:7" x14ac:dyDescent="0.35">
      <c r="A106" s="1" t="s">
        <v>212</v>
      </c>
    </row>
    <row r="107" spans="1:7" x14ac:dyDescent="0.35">
      <c r="A107" s="48" t="s">
        <v>213</v>
      </c>
      <c r="B107" s="3" t="s">
        <v>131</v>
      </c>
    </row>
    <row r="108" spans="1:7" x14ac:dyDescent="0.35">
      <c r="A108" t="s">
        <v>214</v>
      </c>
    </row>
    <row r="109" spans="1:7" x14ac:dyDescent="0.35">
      <c r="A109" t="s">
        <v>267</v>
      </c>
      <c r="B109" t="s">
        <v>216</v>
      </c>
      <c r="C109" t="s">
        <v>216</v>
      </c>
    </row>
    <row r="110" spans="1:7" x14ac:dyDescent="0.35">
      <c r="B110" s="49">
        <v>45625</v>
      </c>
      <c r="C110" s="49">
        <v>45657</v>
      </c>
    </row>
    <row r="111" spans="1:7" x14ac:dyDescent="0.35">
      <c r="A111" t="s">
        <v>515</v>
      </c>
      <c r="B111">
        <v>12.474399999999999</v>
      </c>
      <c r="C111">
        <v>12.544499999999999</v>
      </c>
    </row>
    <row r="112" spans="1:7" x14ac:dyDescent="0.35">
      <c r="A112" t="s">
        <v>269</v>
      </c>
      <c r="B112">
        <v>12.475099999999999</v>
      </c>
      <c r="C112">
        <v>12.5451</v>
      </c>
    </row>
    <row r="113" spans="1:3" x14ac:dyDescent="0.35">
      <c r="A113" t="s">
        <v>516</v>
      </c>
      <c r="B113">
        <v>12.3917</v>
      </c>
      <c r="C113">
        <v>12.459099999999999</v>
      </c>
    </row>
    <row r="114" spans="1:3" x14ac:dyDescent="0.35">
      <c r="A114" t="s">
        <v>271</v>
      </c>
      <c r="B114">
        <v>12.392799999999999</v>
      </c>
      <c r="C114">
        <v>12.4603</v>
      </c>
    </row>
    <row r="116" spans="1:3" x14ac:dyDescent="0.35">
      <c r="A116" t="s">
        <v>218</v>
      </c>
      <c r="B116" s="3" t="s">
        <v>131</v>
      </c>
    </row>
    <row r="117" spans="1:3" x14ac:dyDescent="0.35">
      <c r="A117" t="s">
        <v>219</v>
      </c>
      <c r="B117" s="3" t="s">
        <v>131</v>
      </c>
    </row>
    <row r="118" spans="1:3" ht="30" customHeight="1" x14ac:dyDescent="0.35">
      <c r="A118" s="48" t="s">
        <v>220</v>
      </c>
      <c r="B118" s="3" t="s">
        <v>131</v>
      </c>
    </row>
    <row r="119" spans="1:3" ht="30" customHeight="1" x14ac:dyDescent="0.35">
      <c r="A119" s="48" t="s">
        <v>221</v>
      </c>
      <c r="B119" s="3" t="s">
        <v>131</v>
      </c>
    </row>
    <row r="120" spans="1:3" x14ac:dyDescent="0.35">
      <c r="A120" t="s">
        <v>222</v>
      </c>
      <c r="B120" s="50">
        <f>+B135</f>
        <v>1.131987833772067</v>
      </c>
    </row>
    <row r="121" spans="1:3" ht="45" customHeight="1" x14ac:dyDescent="0.35">
      <c r="A121" s="48" t="s">
        <v>223</v>
      </c>
      <c r="B121" s="3" t="s">
        <v>131</v>
      </c>
    </row>
    <row r="122" spans="1:3" x14ac:dyDescent="0.35">
      <c r="B122" s="3"/>
    </row>
    <row r="123" spans="1:3" ht="30" customHeight="1" x14ac:dyDescent="0.35">
      <c r="A123" s="48" t="s">
        <v>224</v>
      </c>
      <c r="B123" s="3" t="s">
        <v>131</v>
      </c>
    </row>
    <row r="124" spans="1:3" ht="30" customHeight="1" x14ac:dyDescent="0.35">
      <c r="A124" s="48" t="s">
        <v>225</v>
      </c>
      <c r="B124">
        <v>30558.29</v>
      </c>
    </row>
    <row r="125" spans="1:3" ht="30" customHeight="1" x14ac:dyDescent="0.35">
      <c r="A125" s="48" t="s">
        <v>226</v>
      </c>
      <c r="B125" s="3" t="s">
        <v>131</v>
      </c>
    </row>
    <row r="126" spans="1:3" ht="30" customHeight="1" x14ac:dyDescent="0.35">
      <c r="A126" s="48" t="s">
        <v>227</v>
      </c>
      <c r="B126" s="3" t="s">
        <v>131</v>
      </c>
    </row>
    <row r="128" spans="1:3" x14ac:dyDescent="0.35">
      <c r="A128" t="s">
        <v>228</v>
      </c>
    </row>
    <row r="129" spans="1:4" ht="60" customHeight="1" x14ac:dyDescent="0.35">
      <c r="A129" s="63" t="s">
        <v>229</v>
      </c>
      <c r="B129" s="64" t="s">
        <v>1846</v>
      </c>
    </row>
    <row r="130" spans="1:4" ht="30" customHeight="1" x14ac:dyDescent="0.35">
      <c r="A130" s="63" t="s">
        <v>231</v>
      </c>
      <c r="B130" s="64" t="s">
        <v>1847</v>
      </c>
    </row>
    <row r="131" spans="1:4" x14ac:dyDescent="0.35">
      <c r="A131" s="63"/>
      <c r="B131" s="63"/>
    </row>
    <row r="132" spans="1:4" x14ac:dyDescent="0.35">
      <c r="A132" s="63" t="s">
        <v>233</v>
      </c>
      <c r="B132" s="65">
        <v>7.3864538277264824</v>
      </c>
    </row>
    <row r="133" spans="1:4" x14ac:dyDescent="0.35">
      <c r="A133" s="63"/>
      <c r="B133" s="63"/>
    </row>
    <row r="134" spans="1:4" x14ac:dyDescent="0.35">
      <c r="A134" s="63" t="s">
        <v>234</v>
      </c>
      <c r="B134" s="66">
        <v>1.0845</v>
      </c>
    </row>
    <row r="135" spans="1:4" x14ac:dyDescent="0.35">
      <c r="A135" s="63" t="s">
        <v>235</v>
      </c>
      <c r="B135" s="66">
        <v>1.131987833772067</v>
      </c>
    </row>
    <row r="136" spans="1:4" x14ac:dyDescent="0.35">
      <c r="A136" s="63"/>
      <c r="B136" s="63"/>
    </row>
    <row r="137" spans="1:4" x14ac:dyDescent="0.35">
      <c r="A137" s="63" t="s">
        <v>236</v>
      </c>
      <c r="B137" s="67">
        <v>45657</v>
      </c>
    </row>
    <row r="139" spans="1:4" ht="70" customHeight="1" x14ac:dyDescent="0.35">
      <c r="A139" s="71" t="s">
        <v>237</v>
      </c>
      <c r="B139" s="71" t="s">
        <v>238</v>
      </c>
      <c r="C139" s="71" t="s">
        <v>5</v>
      </c>
      <c r="D139" s="71" t="s">
        <v>6</v>
      </c>
    </row>
    <row r="140" spans="1:4" ht="70" customHeight="1" x14ac:dyDescent="0.35">
      <c r="A140" s="71" t="s">
        <v>1848</v>
      </c>
      <c r="B140" s="71"/>
      <c r="C140" s="71" t="s">
        <v>65</v>
      </c>
      <c r="D140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H130"/>
  <sheetViews>
    <sheetView showGridLines="0" workbookViewId="0">
      <pane ySplit="4" topLeftCell="A77" activePane="bottomLeft" state="frozen"/>
      <selection pane="bottomLeft" activeCell="B111" sqref="B111"/>
    </sheetView>
  </sheetViews>
  <sheetFormatPr defaultRowHeight="14.5" x14ac:dyDescent="0.35"/>
  <cols>
    <col min="1" max="1" width="50.54296875" customWidth="1"/>
    <col min="2" max="2" width="22" bestFit="1" customWidth="1"/>
    <col min="3" max="3" width="26.7265625" customWidth="1"/>
    <col min="4" max="4" width="22" customWidth="1"/>
    <col min="5" max="5" width="16.453125" customWidth="1"/>
    <col min="6" max="6" width="22" customWidth="1"/>
    <col min="7" max="7" width="6.1796875" style="2" bestFit="1" customWidth="1"/>
    <col min="12" max="12" width="70.26953125" bestFit="1" customWidth="1"/>
    <col min="13" max="13" width="10.81640625" bestFit="1" customWidth="1"/>
    <col min="14" max="14" width="10.54296875" bestFit="1" customWidth="1"/>
    <col min="15" max="15" width="12" bestFit="1" customWidth="1"/>
    <col min="16" max="16" width="12.54296875" customWidth="1"/>
  </cols>
  <sheetData>
    <row r="1" spans="1:8" ht="36.75" customHeight="1" x14ac:dyDescent="0.35">
      <c r="A1" s="74" t="s">
        <v>1849</v>
      </c>
      <c r="B1" s="75"/>
      <c r="C1" s="75"/>
      <c r="D1" s="75"/>
      <c r="E1" s="75"/>
      <c r="F1" s="75"/>
      <c r="G1" s="76"/>
      <c r="H1" s="47" t="str">
        <f>HYPERLINK("[EDEL_Portfolio Monthly Notes 31-Dec-2024.xlsx]Index!A1","Index")</f>
        <v>Index</v>
      </c>
    </row>
    <row r="2" spans="1:8" ht="19.5" customHeight="1" x14ac:dyDescent="0.35">
      <c r="A2" s="74" t="s">
        <v>1850</v>
      </c>
      <c r="B2" s="75"/>
      <c r="C2" s="75"/>
      <c r="D2" s="75"/>
      <c r="E2" s="75"/>
      <c r="F2" s="75"/>
      <c r="G2" s="76"/>
    </row>
    <row r="4" spans="1:8" ht="48" customHeight="1" x14ac:dyDescent="0.35">
      <c r="A4" s="4" t="s">
        <v>123</v>
      </c>
      <c r="B4" s="4" t="s">
        <v>124</v>
      </c>
      <c r="C4" s="4" t="s">
        <v>125</v>
      </c>
      <c r="D4" s="5" t="s">
        <v>126</v>
      </c>
      <c r="E4" s="6" t="s">
        <v>127</v>
      </c>
      <c r="F4" s="6" t="s">
        <v>128</v>
      </c>
      <c r="G4" s="7" t="s">
        <v>129</v>
      </c>
    </row>
    <row r="5" spans="1:8" x14ac:dyDescent="0.35">
      <c r="A5" s="8"/>
      <c r="B5" s="31"/>
      <c r="C5" s="31"/>
      <c r="D5" s="9"/>
      <c r="E5" s="10"/>
      <c r="F5" s="11"/>
      <c r="G5" s="12"/>
    </row>
    <row r="6" spans="1:8" x14ac:dyDescent="0.35">
      <c r="A6" s="17" t="s">
        <v>130</v>
      </c>
      <c r="B6" s="32"/>
      <c r="C6" s="32"/>
      <c r="D6" s="14"/>
      <c r="E6" s="15"/>
      <c r="F6" s="16"/>
      <c r="G6" s="16"/>
    </row>
    <row r="7" spans="1:8" x14ac:dyDescent="0.35">
      <c r="A7" s="17" t="s">
        <v>296</v>
      </c>
      <c r="B7" s="32"/>
      <c r="C7" s="32"/>
      <c r="D7" s="14"/>
      <c r="E7" s="15"/>
      <c r="F7" s="16"/>
      <c r="G7" s="16"/>
    </row>
    <row r="8" spans="1:8" x14ac:dyDescent="0.35">
      <c r="A8" s="13" t="s">
        <v>297</v>
      </c>
      <c r="B8" s="32" t="s">
        <v>298</v>
      </c>
      <c r="C8" s="32" t="s">
        <v>299</v>
      </c>
      <c r="D8" s="14">
        <v>1012427</v>
      </c>
      <c r="E8" s="15">
        <v>17948.810000000001</v>
      </c>
      <c r="F8" s="16">
        <v>7.2700000000000001E-2</v>
      </c>
      <c r="G8" s="16"/>
    </row>
    <row r="9" spans="1:8" x14ac:dyDescent="0.35">
      <c r="A9" s="13" t="s">
        <v>300</v>
      </c>
      <c r="B9" s="32" t="s">
        <v>301</v>
      </c>
      <c r="C9" s="32" t="s">
        <v>299</v>
      </c>
      <c r="D9" s="14">
        <v>1025758</v>
      </c>
      <c r="E9" s="15">
        <v>13146.63</v>
      </c>
      <c r="F9" s="16">
        <v>5.33E-2</v>
      </c>
      <c r="G9" s="16"/>
    </row>
    <row r="10" spans="1:8" x14ac:dyDescent="0.35">
      <c r="A10" s="13" t="s">
        <v>305</v>
      </c>
      <c r="B10" s="32" t="s">
        <v>306</v>
      </c>
      <c r="C10" s="32" t="s">
        <v>307</v>
      </c>
      <c r="D10" s="14">
        <v>610589</v>
      </c>
      <c r="E10" s="15">
        <v>11479.07</v>
      </c>
      <c r="F10" s="16">
        <v>4.65E-2</v>
      </c>
      <c r="G10" s="16"/>
    </row>
    <row r="11" spans="1:8" x14ac:dyDescent="0.35">
      <c r="A11" s="13" t="s">
        <v>311</v>
      </c>
      <c r="B11" s="32" t="s">
        <v>312</v>
      </c>
      <c r="C11" s="32" t="s">
        <v>313</v>
      </c>
      <c r="D11" s="14">
        <v>213970</v>
      </c>
      <c r="E11" s="15">
        <v>7719.29</v>
      </c>
      <c r="F11" s="16">
        <v>3.1300000000000001E-2</v>
      </c>
      <c r="G11" s="16"/>
    </row>
    <row r="12" spans="1:8" x14ac:dyDescent="0.35">
      <c r="A12" s="13" t="s">
        <v>347</v>
      </c>
      <c r="B12" s="32" t="s">
        <v>348</v>
      </c>
      <c r="C12" s="32" t="s">
        <v>349</v>
      </c>
      <c r="D12" s="14">
        <v>197997</v>
      </c>
      <c r="E12" s="15">
        <v>5953.97</v>
      </c>
      <c r="F12" s="16">
        <v>2.41E-2</v>
      </c>
      <c r="G12" s="16"/>
    </row>
    <row r="13" spans="1:8" x14ac:dyDescent="0.35">
      <c r="A13" s="13" t="s">
        <v>302</v>
      </c>
      <c r="B13" s="32" t="s">
        <v>303</v>
      </c>
      <c r="C13" s="32" t="s">
        <v>304</v>
      </c>
      <c r="D13" s="14">
        <v>487460</v>
      </c>
      <c r="E13" s="15">
        <v>5924.83</v>
      </c>
      <c r="F13" s="16">
        <v>2.4E-2</v>
      </c>
      <c r="G13" s="16"/>
    </row>
    <row r="14" spans="1:8" x14ac:dyDescent="0.35">
      <c r="A14" s="13" t="s">
        <v>485</v>
      </c>
      <c r="B14" s="32" t="s">
        <v>486</v>
      </c>
      <c r="C14" s="32" t="s">
        <v>393</v>
      </c>
      <c r="D14" s="14">
        <v>32106</v>
      </c>
      <c r="E14" s="15">
        <v>5758.63</v>
      </c>
      <c r="F14" s="16">
        <v>2.3300000000000001E-2</v>
      </c>
      <c r="G14" s="16"/>
    </row>
    <row r="15" spans="1:8" x14ac:dyDescent="0.35">
      <c r="A15" s="13" t="s">
        <v>316</v>
      </c>
      <c r="B15" s="32" t="s">
        <v>317</v>
      </c>
      <c r="C15" s="32" t="s">
        <v>318</v>
      </c>
      <c r="D15" s="14">
        <v>330762</v>
      </c>
      <c r="E15" s="15">
        <v>5251.67</v>
      </c>
      <c r="F15" s="16">
        <v>2.1299999999999999E-2</v>
      </c>
      <c r="G15" s="16"/>
    </row>
    <row r="16" spans="1:8" x14ac:dyDescent="0.35">
      <c r="A16" s="13" t="s">
        <v>338</v>
      </c>
      <c r="B16" s="32" t="s">
        <v>339</v>
      </c>
      <c r="C16" s="32" t="s">
        <v>340</v>
      </c>
      <c r="D16" s="14">
        <v>1491720</v>
      </c>
      <c r="E16" s="15">
        <v>4972.6499999999996</v>
      </c>
      <c r="F16" s="16">
        <v>2.01E-2</v>
      </c>
      <c r="G16" s="16"/>
    </row>
    <row r="17" spans="1:7" x14ac:dyDescent="0.35">
      <c r="A17" s="13" t="s">
        <v>335</v>
      </c>
      <c r="B17" s="32" t="s">
        <v>336</v>
      </c>
      <c r="C17" s="32" t="s">
        <v>337</v>
      </c>
      <c r="D17" s="14">
        <v>41801</v>
      </c>
      <c r="E17" s="15">
        <v>4776.33</v>
      </c>
      <c r="F17" s="16">
        <v>1.9300000000000001E-2</v>
      </c>
      <c r="G17" s="16"/>
    </row>
    <row r="18" spans="1:7" x14ac:dyDescent="0.35">
      <c r="A18" s="13" t="s">
        <v>314</v>
      </c>
      <c r="B18" s="32" t="s">
        <v>315</v>
      </c>
      <c r="C18" s="32" t="s">
        <v>299</v>
      </c>
      <c r="D18" s="14">
        <v>577768</v>
      </c>
      <c r="E18" s="15">
        <v>4592.97</v>
      </c>
      <c r="F18" s="16">
        <v>1.8599999999999998E-2</v>
      </c>
      <c r="G18" s="16"/>
    </row>
    <row r="19" spans="1:7" x14ac:dyDescent="0.35">
      <c r="A19" s="13" t="s">
        <v>437</v>
      </c>
      <c r="B19" s="32" t="s">
        <v>438</v>
      </c>
      <c r="C19" s="32" t="s">
        <v>421</v>
      </c>
      <c r="D19" s="14">
        <v>161410</v>
      </c>
      <c r="E19" s="15">
        <v>4497.6899999999996</v>
      </c>
      <c r="F19" s="16">
        <v>1.8200000000000001E-2</v>
      </c>
      <c r="G19" s="16"/>
    </row>
    <row r="20" spans="1:7" x14ac:dyDescent="0.35">
      <c r="A20" s="13" t="s">
        <v>308</v>
      </c>
      <c r="B20" s="32" t="s">
        <v>309</v>
      </c>
      <c r="C20" s="32" t="s">
        <v>310</v>
      </c>
      <c r="D20" s="14">
        <v>62565</v>
      </c>
      <c r="E20" s="15">
        <v>4456.72</v>
      </c>
      <c r="F20" s="16">
        <v>1.8100000000000002E-2</v>
      </c>
      <c r="G20" s="16"/>
    </row>
    <row r="21" spans="1:7" x14ac:dyDescent="0.35">
      <c r="A21" s="13" t="s">
        <v>319</v>
      </c>
      <c r="B21" s="32" t="s">
        <v>320</v>
      </c>
      <c r="C21" s="32" t="s">
        <v>321</v>
      </c>
      <c r="D21" s="14">
        <v>234373</v>
      </c>
      <c r="E21" s="15">
        <v>4421.1000000000004</v>
      </c>
      <c r="F21" s="16">
        <v>1.7899999999999999E-2</v>
      </c>
      <c r="G21" s="16"/>
    </row>
    <row r="22" spans="1:7" x14ac:dyDescent="0.35">
      <c r="A22" s="13" t="s">
        <v>1183</v>
      </c>
      <c r="B22" s="32" t="s">
        <v>1184</v>
      </c>
      <c r="C22" s="32" t="s">
        <v>310</v>
      </c>
      <c r="D22" s="14">
        <v>1572226</v>
      </c>
      <c r="E22" s="15">
        <v>4371.57</v>
      </c>
      <c r="F22" s="16">
        <v>1.77E-2</v>
      </c>
      <c r="G22" s="16"/>
    </row>
    <row r="23" spans="1:7" x14ac:dyDescent="0.35">
      <c r="A23" s="13" t="s">
        <v>357</v>
      </c>
      <c r="B23" s="32" t="s">
        <v>358</v>
      </c>
      <c r="C23" s="32" t="s">
        <v>307</v>
      </c>
      <c r="D23" s="14">
        <v>63305</v>
      </c>
      <c r="E23" s="15">
        <v>4088.05</v>
      </c>
      <c r="F23" s="16">
        <v>1.66E-2</v>
      </c>
      <c r="G23" s="16"/>
    </row>
    <row r="24" spans="1:7" x14ac:dyDescent="0.35">
      <c r="A24" s="13" t="s">
        <v>374</v>
      </c>
      <c r="B24" s="32" t="s">
        <v>375</v>
      </c>
      <c r="C24" s="32" t="s">
        <v>307</v>
      </c>
      <c r="D24" s="14">
        <v>208831</v>
      </c>
      <c r="E24" s="15">
        <v>4004.13</v>
      </c>
      <c r="F24" s="16">
        <v>1.6199999999999999E-2</v>
      </c>
      <c r="G24" s="16"/>
    </row>
    <row r="25" spans="1:7" x14ac:dyDescent="0.35">
      <c r="A25" s="13" t="s">
        <v>372</v>
      </c>
      <c r="B25" s="32" t="s">
        <v>373</v>
      </c>
      <c r="C25" s="32" t="s">
        <v>307</v>
      </c>
      <c r="D25" s="14">
        <v>41087</v>
      </c>
      <c r="E25" s="15">
        <v>3970.22</v>
      </c>
      <c r="F25" s="16">
        <v>1.61E-2</v>
      </c>
      <c r="G25" s="16"/>
    </row>
    <row r="26" spans="1:7" x14ac:dyDescent="0.35">
      <c r="A26" s="13" t="s">
        <v>344</v>
      </c>
      <c r="B26" s="32" t="s">
        <v>345</v>
      </c>
      <c r="C26" s="32" t="s">
        <v>346</v>
      </c>
      <c r="D26" s="14">
        <v>185194</v>
      </c>
      <c r="E26" s="15">
        <v>3905.46</v>
      </c>
      <c r="F26" s="16">
        <v>1.5800000000000002E-2</v>
      </c>
      <c r="G26" s="16"/>
    </row>
    <row r="27" spans="1:7" x14ac:dyDescent="0.35">
      <c r="A27" s="13" t="s">
        <v>405</v>
      </c>
      <c r="B27" s="32" t="s">
        <v>406</v>
      </c>
      <c r="C27" s="32" t="s">
        <v>407</v>
      </c>
      <c r="D27" s="14">
        <v>984282</v>
      </c>
      <c r="E27" s="15">
        <v>3781.12</v>
      </c>
      <c r="F27" s="16">
        <v>1.5299999999999999E-2</v>
      </c>
      <c r="G27" s="16"/>
    </row>
    <row r="28" spans="1:7" x14ac:dyDescent="0.35">
      <c r="A28" s="13" t="s">
        <v>499</v>
      </c>
      <c r="B28" s="32" t="s">
        <v>500</v>
      </c>
      <c r="C28" s="32" t="s">
        <v>340</v>
      </c>
      <c r="D28" s="14">
        <v>557706</v>
      </c>
      <c r="E28" s="15">
        <v>3584.1</v>
      </c>
      <c r="F28" s="16">
        <v>1.4500000000000001E-2</v>
      </c>
      <c r="G28" s="16"/>
    </row>
    <row r="29" spans="1:7" x14ac:dyDescent="0.35">
      <c r="A29" s="13" t="s">
        <v>442</v>
      </c>
      <c r="B29" s="32" t="s">
        <v>443</v>
      </c>
      <c r="C29" s="32" t="s">
        <v>356</v>
      </c>
      <c r="D29" s="14">
        <v>50075</v>
      </c>
      <c r="E29" s="15">
        <v>3416.62</v>
      </c>
      <c r="F29" s="16">
        <v>1.38E-2</v>
      </c>
      <c r="G29" s="16"/>
    </row>
    <row r="30" spans="1:7" x14ac:dyDescent="0.35">
      <c r="A30" s="13" t="s">
        <v>327</v>
      </c>
      <c r="B30" s="32" t="s">
        <v>328</v>
      </c>
      <c r="C30" s="32" t="s">
        <v>299</v>
      </c>
      <c r="D30" s="14">
        <v>310570</v>
      </c>
      <c r="E30" s="15">
        <v>3306.64</v>
      </c>
      <c r="F30" s="16">
        <v>1.34E-2</v>
      </c>
      <c r="G30" s="16"/>
    </row>
    <row r="31" spans="1:7" x14ac:dyDescent="0.35">
      <c r="A31" s="13" t="s">
        <v>475</v>
      </c>
      <c r="B31" s="32" t="s">
        <v>476</v>
      </c>
      <c r="C31" s="32" t="s">
        <v>477</v>
      </c>
      <c r="D31" s="14">
        <v>116648</v>
      </c>
      <c r="E31" s="15">
        <v>3039.73</v>
      </c>
      <c r="F31" s="16">
        <v>1.23E-2</v>
      </c>
      <c r="G31" s="16"/>
    </row>
    <row r="32" spans="1:7" x14ac:dyDescent="0.35">
      <c r="A32" s="13" t="s">
        <v>510</v>
      </c>
      <c r="B32" s="32" t="s">
        <v>511</v>
      </c>
      <c r="C32" s="32" t="s">
        <v>356</v>
      </c>
      <c r="D32" s="14">
        <v>2384008</v>
      </c>
      <c r="E32" s="15">
        <v>3037.7</v>
      </c>
      <c r="F32" s="16">
        <v>1.23E-2</v>
      </c>
      <c r="G32" s="16"/>
    </row>
    <row r="33" spans="1:7" x14ac:dyDescent="0.35">
      <c r="A33" s="13" t="s">
        <v>408</v>
      </c>
      <c r="B33" s="32" t="s">
        <v>409</v>
      </c>
      <c r="C33" s="32" t="s">
        <v>393</v>
      </c>
      <c r="D33" s="14">
        <v>93209</v>
      </c>
      <c r="E33" s="15">
        <v>3032.23</v>
      </c>
      <c r="F33" s="16">
        <v>1.23E-2</v>
      </c>
      <c r="G33" s="16"/>
    </row>
    <row r="34" spans="1:7" x14ac:dyDescent="0.35">
      <c r="A34" s="13" t="s">
        <v>359</v>
      </c>
      <c r="B34" s="32" t="s">
        <v>360</v>
      </c>
      <c r="C34" s="32" t="s">
        <v>334</v>
      </c>
      <c r="D34" s="14">
        <v>47618</v>
      </c>
      <c r="E34" s="15">
        <v>2968.55</v>
      </c>
      <c r="F34" s="16">
        <v>1.2E-2</v>
      </c>
      <c r="G34" s="16"/>
    </row>
    <row r="35" spans="1:7" x14ac:dyDescent="0.35">
      <c r="A35" s="13" t="s">
        <v>396</v>
      </c>
      <c r="B35" s="32" t="s">
        <v>397</v>
      </c>
      <c r="C35" s="32" t="s">
        <v>398</v>
      </c>
      <c r="D35" s="14">
        <v>42798</v>
      </c>
      <c r="E35" s="15">
        <v>2958.3</v>
      </c>
      <c r="F35" s="16">
        <v>1.2E-2</v>
      </c>
      <c r="G35" s="16"/>
    </row>
    <row r="36" spans="1:7" x14ac:dyDescent="0.35">
      <c r="A36" s="13" t="s">
        <v>379</v>
      </c>
      <c r="B36" s="32" t="s">
        <v>380</v>
      </c>
      <c r="C36" s="32" t="s">
        <v>356</v>
      </c>
      <c r="D36" s="14">
        <v>99208</v>
      </c>
      <c r="E36" s="15">
        <v>2866.27</v>
      </c>
      <c r="F36" s="16">
        <v>1.1599999999999999E-2</v>
      </c>
      <c r="G36" s="16"/>
    </row>
    <row r="37" spans="1:7" x14ac:dyDescent="0.35">
      <c r="A37" s="13" t="s">
        <v>493</v>
      </c>
      <c r="B37" s="32" t="s">
        <v>494</v>
      </c>
      <c r="C37" s="32" t="s">
        <v>321</v>
      </c>
      <c r="D37" s="14">
        <v>165928</v>
      </c>
      <c r="E37" s="15">
        <v>2812.81</v>
      </c>
      <c r="F37" s="16">
        <v>1.14E-2</v>
      </c>
      <c r="G37" s="16"/>
    </row>
    <row r="38" spans="1:7" x14ac:dyDescent="0.35">
      <c r="A38" s="13" t="s">
        <v>1181</v>
      </c>
      <c r="B38" s="32" t="s">
        <v>1182</v>
      </c>
      <c r="C38" s="32" t="s">
        <v>310</v>
      </c>
      <c r="D38" s="14">
        <v>32376</v>
      </c>
      <c r="E38" s="15">
        <v>2809.35</v>
      </c>
      <c r="F38" s="16">
        <v>1.14E-2</v>
      </c>
      <c r="G38" s="16"/>
    </row>
    <row r="39" spans="1:7" x14ac:dyDescent="0.35">
      <c r="A39" s="13" t="s">
        <v>350</v>
      </c>
      <c r="B39" s="32" t="s">
        <v>351</v>
      </c>
      <c r="C39" s="32" t="s">
        <v>331</v>
      </c>
      <c r="D39" s="14">
        <v>120291</v>
      </c>
      <c r="E39" s="15">
        <v>2798.99</v>
      </c>
      <c r="F39" s="16">
        <v>1.1299999999999999E-2</v>
      </c>
      <c r="G39" s="16"/>
    </row>
    <row r="40" spans="1:7" x14ac:dyDescent="0.35">
      <c r="A40" s="13" t="s">
        <v>464</v>
      </c>
      <c r="B40" s="32" t="s">
        <v>465</v>
      </c>
      <c r="C40" s="32" t="s">
        <v>393</v>
      </c>
      <c r="D40" s="14">
        <v>164668</v>
      </c>
      <c r="E40" s="15">
        <v>2758.35</v>
      </c>
      <c r="F40" s="16">
        <v>1.12E-2</v>
      </c>
      <c r="G40" s="16"/>
    </row>
    <row r="41" spans="1:7" x14ac:dyDescent="0.35">
      <c r="A41" s="13" t="s">
        <v>448</v>
      </c>
      <c r="B41" s="32" t="s">
        <v>449</v>
      </c>
      <c r="C41" s="32" t="s">
        <v>321</v>
      </c>
      <c r="D41" s="14">
        <v>115353</v>
      </c>
      <c r="E41" s="15">
        <v>2717.37</v>
      </c>
      <c r="F41" s="16">
        <v>1.0999999999999999E-2</v>
      </c>
      <c r="G41" s="16"/>
    </row>
    <row r="42" spans="1:7" x14ac:dyDescent="0.35">
      <c r="A42" s="13" t="s">
        <v>341</v>
      </c>
      <c r="B42" s="32" t="s">
        <v>342</v>
      </c>
      <c r="C42" s="32" t="s">
        <v>343</v>
      </c>
      <c r="D42" s="14">
        <v>339265</v>
      </c>
      <c r="E42" s="15">
        <v>2644.4</v>
      </c>
      <c r="F42" s="16">
        <v>1.0699999999999999E-2</v>
      </c>
      <c r="G42" s="16"/>
    </row>
    <row r="43" spans="1:7" x14ac:dyDescent="0.35">
      <c r="A43" s="13" t="s">
        <v>819</v>
      </c>
      <c r="B43" s="32" t="s">
        <v>820</v>
      </c>
      <c r="C43" s="32" t="s">
        <v>544</v>
      </c>
      <c r="D43" s="14">
        <v>501978</v>
      </c>
      <c r="E43" s="15">
        <v>2545.0300000000002</v>
      </c>
      <c r="F43" s="16">
        <v>1.03E-2</v>
      </c>
      <c r="G43" s="16"/>
    </row>
    <row r="44" spans="1:7" x14ac:dyDescent="0.35">
      <c r="A44" s="13" t="s">
        <v>412</v>
      </c>
      <c r="B44" s="32" t="s">
        <v>413</v>
      </c>
      <c r="C44" s="32" t="s">
        <v>414</v>
      </c>
      <c r="D44" s="14">
        <v>55402</v>
      </c>
      <c r="E44" s="15">
        <v>2457.9899999999998</v>
      </c>
      <c r="F44" s="16">
        <v>0.01</v>
      </c>
      <c r="G44" s="16"/>
    </row>
    <row r="45" spans="1:7" x14ac:dyDescent="0.35">
      <c r="A45" s="13" t="s">
        <v>363</v>
      </c>
      <c r="B45" s="32" t="s">
        <v>364</v>
      </c>
      <c r="C45" s="32" t="s">
        <v>365</v>
      </c>
      <c r="D45" s="14">
        <v>32388</v>
      </c>
      <c r="E45" s="15">
        <v>2402.3200000000002</v>
      </c>
      <c r="F45" s="16">
        <v>9.7000000000000003E-3</v>
      </c>
      <c r="G45" s="16"/>
    </row>
    <row r="46" spans="1:7" x14ac:dyDescent="0.35">
      <c r="A46" s="13" t="s">
        <v>325</v>
      </c>
      <c r="B46" s="32" t="s">
        <v>326</v>
      </c>
      <c r="C46" s="32" t="s">
        <v>307</v>
      </c>
      <c r="D46" s="14">
        <v>58597</v>
      </c>
      <c r="E46" s="15">
        <v>2399.4299999999998</v>
      </c>
      <c r="F46" s="16">
        <v>9.7000000000000003E-3</v>
      </c>
      <c r="G46" s="16"/>
    </row>
    <row r="47" spans="1:7" x14ac:dyDescent="0.35">
      <c r="A47" s="13" t="s">
        <v>466</v>
      </c>
      <c r="B47" s="32" t="s">
        <v>467</v>
      </c>
      <c r="C47" s="32" t="s">
        <v>398</v>
      </c>
      <c r="D47" s="14">
        <v>328660</v>
      </c>
      <c r="E47" s="15">
        <v>2392.64</v>
      </c>
      <c r="F47" s="16">
        <v>9.7000000000000003E-3</v>
      </c>
      <c r="G47" s="16"/>
    </row>
    <row r="48" spans="1:7" x14ac:dyDescent="0.35">
      <c r="A48" s="13" t="s">
        <v>1204</v>
      </c>
      <c r="B48" s="32" t="s">
        <v>1205</v>
      </c>
      <c r="C48" s="32" t="s">
        <v>356</v>
      </c>
      <c r="D48" s="14">
        <v>56228</v>
      </c>
      <c r="E48" s="15">
        <v>2329.92</v>
      </c>
      <c r="F48" s="16">
        <v>9.4000000000000004E-3</v>
      </c>
      <c r="G48" s="16"/>
    </row>
    <row r="49" spans="1:7" x14ac:dyDescent="0.35">
      <c r="A49" s="13" t="s">
        <v>1851</v>
      </c>
      <c r="B49" s="32" t="s">
        <v>1852</v>
      </c>
      <c r="C49" s="32" t="s">
        <v>1241</v>
      </c>
      <c r="D49" s="14">
        <v>248680</v>
      </c>
      <c r="E49" s="15">
        <v>2314.46</v>
      </c>
      <c r="F49" s="16">
        <v>9.4000000000000004E-3</v>
      </c>
      <c r="G49" s="16"/>
    </row>
    <row r="50" spans="1:7" x14ac:dyDescent="0.35">
      <c r="A50" s="13" t="s">
        <v>426</v>
      </c>
      <c r="B50" s="32" t="s">
        <v>427</v>
      </c>
      <c r="C50" s="32" t="s">
        <v>356</v>
      </c>
      <c r="D50" s="14">
        <v>214330</v>
      </c>
      <c r="E50" s="15">
        <v>2262.36</v>
      </c>
      <c r="F50" s="16">
        <v>9.1999999999999998E-3</v>
      </c>
      <c r="G50" s="16"/>
    </row>
    <row r="51" spans="1:7" x14ac:dyDescent="0.35">
      <c r="A51" s="13" t="s">
        <v>428</v>
      </c>
      <c r="B51" s="32" t="s">
        <v>429</v>
      </c>
      <c r="C51" s="32" t="s">
        <v>349</v>
      </c>
      <c r="D51" s="14">
        <v>89899</v>
      </c>
      <c r="E51" s="15">
        <v>2129.2600000000002</v>
      </c>
      <c r="F51" s="16">
        <v>8.6E-3</v>
      </c>
      <c r="G51" s="16"/>
    </row>
    <row r="52" spans="1:7" x14ac:dyDescent="0.35">
      <c r="A52" s="13" t="s">
        <v>322</v>
      </c>
      <c r="B52" s="32" t="s">
        <v>323</v>
      </c>
      <c r="C52" s="32" t="s">
        <v>324</v>
      </c>
      <c r="D52" s="14">
        <v>714088</v>
      </c>
      <c r="E52" s="15">
        <v>2093.35</v>
      </c>
      <c r="F52" s="16">
        <v>8.5000000000000006E-3</v>
      </c>
      <c r="G52" s="16"/>
    </row>
    <row r="53" spans="1:7" x14ac:dyDescent="0.35">
      <c r="A53" s="13" t="s">
        <v>460</v>
      </c>
      <c r="B53" s="32" t="s">
        <v>461</v>
      </c>
      <c r="C53" s="32" t="s">
        <v>321</v>
      </c>
      <c r="D53" s="14">
        <v>195740</v>
      </c>
      <c r="E53" s="15">
        <v>2087.08</v>
      </c>
      <c r="F53" s="16">
        <v>8.5000000000000006E-3</v>
      </c>
      <c r="G53" s="16"/>
    </row>
    <row r="54" spans="1:7" x14ac:dyDescent="0.35">
      <c r="A54" s="13" t="s">
        <v>1853</v>
      </c>
      <c r="B54" s="32" t="s">
        <v>1854</v>
      </c>
      <c r="C54" s="32" t="s">
        <v>1855</v>
      </c>
      <c r="D54" s="14">
        <v>3122184</v>
      </c>
      <c r="E54" s="15">
        <v>2058.14</v>
      </c>
      <c r="F54" s="16">
        <v>8.3000000000000001E-3</v>
      </c>
      <c r="G54" s="16"/>
    </row>
    <row r="55" spans="1:7" x14ac:dyDescent="0.35">
      <c r="A55" s="13" t="s">
        <v>387</v>
      </c>
      <c r="B55" s="32" t="s">
        <v>388</v>
      </c>
      <c r="C55" s="32" t="s">
        <v>356</v>
      </c>
      <c r="D55" s="14">
        <v>167477</v>
      </c>
      <c r="E55" s="15">
        <v>1986.19</v>
      </c>
      <c r="F55" s="16">
        <v>8.0000000000000002E-3</v>
      </c>
      <c r="G55" s="16"/>
    </row>
    <row r="56" spans="1:7" x14ac:dyDescent="0.35">
      <c r="A56" s="13" t="s">
        <v>403</v>
      </c>
      <c r="B56" s="32" t="s">
        <v>404</v>
      </c>
      <c r="C56" s="32" t="s">
        <v>365</v>
      </c>
      <c r="D56" s="14">
        <v>172295</v>
      </c>
      <c r="E56" s="15">
        <v>1903.52</v>
      </c>
      <c r="F56" s="16">
        <v>7.7000000000000002E-3</v>
      </c>
      <c r="G56" s="16"/>
    </row>
    <row r="57" spans="1:7" x14ac:dyDescent="0.35">
      <c r="A57" s="13" t="s">
        <v>354</v>
      </c>
      <c r="B57" s="32" t="s">
        <v>355</v>
      </c>
      <c r="C57" s="32" t="s">
        <v>356</v>
      </c>
      <c r="D57" s="14">
        <v>417602</v>
      </c>
      <c r="E57" s="15">
        <v>1872.94</v>
      </c>
      <c r="F57" s="16">
        <v>7.6E-3</v>
      </c>
      <c r="G57" s="16"/>
    </row>
    <row r="58" spans="1:7" x14ac:dyDescent="0.35">
      <c r="A58" s="13" t="s">
        <v>417</v>
      </c>
      <c r="B58" s="32" t="s">
        <v>418</v>
      </c>
      <c r="C58" s="32" t="s">
        <v>398</v>
      </c>
      <c r="D58" s="14">
        <v>747105</v>
      </c>
      <c r="E58" s="15">
        <v>1713.86</v>
      </c>
      <c r="F58" s="16">
        <v>6.8999999999999999E-3</v>
      </c>
      <c r="G58" s="16"/>
    </row>
    <row r="59" spans="1:7" x14ac:dyDescent="0.35">
      <c r="A59" s="13" t="s">
        <v>945</v>
      </c>
      <c r="B59" s="32" t="s">
        <v>946</v>
      </c>
      <c r="C59" s="32" t="s">
        <v>371</v>
      </c>
      <c r="D59" s="14">
        <v>229624</v>
      </c>
      <c r="E59" s="15">
        <v>1652.95</v>
      </c>
      <c r="F59" s="16">
        <v>6.7000000000000002E-3</v>
      </c>
      <c r="G59" s="16"/>
    </row>
    <row r="60" spans="1:7" x14ac:dyDescent="0.35">
      <c r="A60" s="13" t="s">
        <v>1369</v>
      </c>
      <c r="B60" s="32" t="s">
        <v>1370</v>
      </c>
      <c r="C60" s="32" t="s">
        <v>526</v>
      </c>
      <c r="D60" s="14">
        <v>177194</v>
      </c>
      <c r="E60" s="15">
        <v>1554.97</v>
      </c>
      <c r="F60" s="16">
        <v>6.3E-3</v>
      </c>
      <c r="G60" s="16"/>
    </row>
    <row r="61" spans="1:7" x14ac:dyDescent="0.35">
      <c r="A61" s="13" t="s">
        <v>361</v>
      </c>
      <c r="B61" s="32" t="s">
        <v>362</v>
      </c>
      <c r="C61" s="32" t="s">
        <v>299</v>
      </c>
      <c r="D61" s="14">
        <v>694553</v>
      </c>
      <c r="E61" s="15">
        <v>1508.08</v>
      </c>
      <c r="F61" s="16">
        <v>6.1000000000000004E-3</v>
      </c>
      <c r="G61" s="16"/>
    </row>
    <row r="62" spans="1:7" x14ac:dyDescent="0.35">
      <c r="A62" s="13" t="s">
        <v>458</v>
      </c>
      <c r="B62" s="32" t="s">
        <v>459</v>
      </c>
      <c r="C62" s="32" t="s">
        <v>340</v>
      </c>
      <c r="D62" s="14">
        <v>1157406</v>
      </c>
      <c r="E62" s="15">
        <v>1472.1</v>
      </c>
      <c r="F62" s="16">
        <v>6.0000000000000001E-3</v>
      </c>
      <c r="G62" s="16"/>
    </row>
    <row r="63" spans="1:7" x14ac:dyDescent="0.35">
      <c r="A63" s="13" t="s">
        <v>352</v>
      </c>
      <c r="B63" s="32" t="s">
        <v>353</v>
      </c>
      <c r="C63" s="32" t="s">
        <v>307</v>
      </c>
      <c r="D63" s="14">
        <v>85613</v>
      </c>
      <c r="E63" s="15">
        <v>1460.73</v>
      </c>
      <c r="F63" s="16">
        <v>5.8999999999999999E-3</v>
      </c>
      <c r="G63" s="16"/>
    </row>
    <row r="64" spans="1:7" x14ac:dyDescent="0.35">
      <c r="A64" s="13" t="s">
        <v>478</v>
      </c>
      <c r="B64" s="32" t="s">
        <v>479</v>
      </c>
      <c r="C64" s="32" t="s">
        <v>299</v>
      </c>
      <c r="D64" s="14">
        <v>721264</v>
      </c>
      <c r="E64" s="15">
        <v>1442.67</v>
      </c>
      <c r="F64" s="16">
        <v>5.7999999999999996E-3</v>
      </c>
      <c r="G64" s="16"/>
    </row>
    <row r="65" spans="1:7" x14ac:dyDescent="0.35">
      <c r="A65" s="13" t="s">
        <v>446</v>
      </c>
      <c r="B65" s="32" t="s">
        <v>447</v>
      </c>
      <c r="C65" s="32" t="s">
        <v>349</v>
      </c>
      <c r="D65" s="14">
        <v>12984</v>
      </c>
      <c r="E65" s="15">
        <v>1409.85</v>
      </c>
      <c r="F65" s="16">
        <v>5.7000000000000002E-3</v>
      </c>
      <c r="G65" s="16"/>
    </row>
    <row r="66" spans="1:7" x14ac:dyDescent="0.35">
      <c r="A66" s="13" t="s">
        <v>1856</v>
      </c>
      <c r="B66" s="32" t="s">
        <v>1857</v>
      </c>
      <c r="C66" s="32" t="s">
        <v>393</v>
      </c>
      <c r="D66" s="14">
        <v>73480</v>
      </c>
      <c r="E66" s="15">
        <v>1352.14</v>
      </c>
      <c r="F66" s="16">
        <v>5.4999999999999997E-3</v>
      </c>
      <c r="G66" s="16"/>
    </row>
    <row r="67" spans="1:7" x14ac:dyDescent="0.35">
      <c r="A67" s="13" t="s">
        <v>432</v>
      </c>
      <c r="B67" s="32" t="s">
        <v>433</v>
      </c>
      <c r="C67" s="32" t="s">
        <v>321</v>
      </c>
      <c r="D67" s="14">
        <v>87949</v>
      </c>
      <c r="E67" s="15">
        <v>1344.74</v>
      </c>
      <c r="F67" s="16">
        <v>5.4000000000000003E-3</v>
      </c>
      <c r="G67" s="16"/>
    </row>
    <row r="68" spans="1:7" x14ac:dyDescent="0.35">
      <c r="A68" s="13" t="s">
        <v>799</v>
      </c>
      <c r="B68" s="32" t="s">
        <v>800</v>
      </c>
      <c r="C68" s="32" t="s">
        <v>343</v>
      </c>
      <c r="D68" s="14">
        <v>28214</v>
      </c>
      <c r="E68" s="15">
        <v>1343.76</v>
      </c>
      <c r="F68" s="16">
        <v>5.4000000000000003E-3</v>
      </c>
      <c r="G68" s="16"/>
    </row>
    <row r="69" spans="1:7" x14ac:dyDescent="0.35">
      <c r="A69" s="13" t="s">
        <v>381</v>
      </c>
      <c r="B69" s="32" t="s">
        <v>382</v>
      </c>
      <c r="C69" s="32" t="s">
        <v>365</v>
      </c>
      <c r="D69" s="14">
        <v>96725</v>
      </c>
      <c r="E69" s="15">
        <v>1306.3699999999999</v>
      </c>
      <c r="F69" s="16">
        <v>5.3E-3</v>
      </c>
      <c r="G69" s="16"/>
    </row>
    <row r="70" spans="1:7" x14ac:dyDescent="0.35">
      <c r="A70" s="13" t="s">
        <v>422</v>
      </c>
      <c r="B70" s="32" t="s">
        <v>423</v>
      </c>
      <c r="C70" s="32" t="s">
        <v>368</v>
      </c>
      <c r="D70" s="14">
        <v>120675</v>
      </c>
      <c r="E70" s="15">
        <v>1270.95</v>
      </c>
      <c r="F70" s="16">
        <v>5.1000000000000004E-3</v>
      </c>
      <c r="G70" s="16"/>
    </row>
    <row r="71" spans="1:7" x14ac:dyDescent="0.35">
      <c r="A71" s="13" t="s">
        <v>1858</v>
      </c>
      <c r="B71" s="32" t="s">
        <v>1859</v>
      </c>
      <c r="C71" s="32" t="s">
        <v>371</v>
      </c>
      <c r="D71" s="14">
        <v>115868</v>
      </c>
      <c r="E71" s="15">
        <v>1224.55</v>
      </c>
      <c r="F71" s="16">
        <v>5.0000000000000001E-3</v>
      </c>
      <c r="G71" s="16"/>
    </row>
    <row r="72" spans="1:7" x14ac:dyDescent="0.35">
      <c r="A72" s="13" t="s">
        <v>521</v>
      </c>
      <c r="B72" s="32" t="s">
        <v>522</v>
      </c>
      <c r="C72" s="32" t="s">
        <v>523</v>
      </c>
      <c r="D72" s="14">
        <v>188175</v>
      </c>
      <c r="E72" s="15">
        <v>1203.3800000000001</v>
      </c>
      <c r="F72" s="16">
        <v>4.8999999999999998E-3</v>
      </c>
      <c r="G72" s="16"/>
    </row>
    <row r="73" spans="1:7" x14ac:dyDescent="0.35">
      <c r="A73" s="13" t="s">
        <v>529</v>
      </c>
      <c r="B73" s="32" t="s">
        <v>530</v>
      </c>
      <c r="C73" s="32" t="s">
        <v>393</v>
      </c>
      <c r="D73" s="14">
        <v>100601</v>
      </c>
      <c r="E73" s="15">
        <v>1165.92</v>
      </c>
      <c r="F73" s="16">
        <v>4.7000000000000002E-3</v>
      </c>
      <c r="G73" s="16"/>
    </row>
    <row r="74" spans="1:7" x14ac:dyDescent="0.35">
      <c r="A74" s="13" t="s">
        <v>1860</v>
      </c>
      <c r="B74" s="32" t="s">
        <v>1861</v>
      </c>
      <c r="C74" s="32" t="s">
        <v>611</v>
      </c>
      <c r="D74" s="14">
        <v>520829</v>
      </c>
      <c r="E74" s="15">
        <v>1148.43</v>
      </c>
      <c r="F74" s="16">
        <v>4.7000000000000002E-3</v>
      </c>
      <c r="G74" s="16"/>
    </row>
    <row r="75" spans="1:7" x14ac:dyDescent="0.35">
      <c r="A75" s="13" t="s">
        <v>450</v>
      </c>
      <c r="B75" s="32" t="s">
        <v>451</v>
      </c>
      <c r="C75" s="32" t="s">
        <v>313</v>
      </c>
      <c r="D75" s="14">
        <v>43674</v>
      </c>
      <c r="E75" s="15">
        <v>1122.44</v>
      </c>
      <c r="F75" s="16">
        <v>4.4999999999999997E-3</v>
      </c>
      <c r="G75" s="16"/>
    </row>
    <row r="76" spans="1:7" x14ac:dyDescent="0.35">
      <c r="A76" s="13" t="s">
        <v>1862</v>
      </c>
      <c r="B76" s="32" t="s">
        <v>1863</v>
      </c>
      <c r="C76" s="32" t="s">
        <v>310</v>
      </c>
      <c r="D76" s="14">
        <v>86565</v>
      </c>
      <c r="E76" s="15">
        <v>1116.3900000000001</v>
      </c>
      <c r="F76" s="16">
        <v>4.4999999999999997E-3</v>
      </c>
      <c r="G76" s="16"/>
    </row>
    <row r="77" spans="1:7" x14ac:dyDescent="0.35">
      <c r="A77" s="13" t="s">
        <v>415</v>
      </c>
      <c r="B77" s="32" t="s">
        <v>416</v>
      </c>
      <c r="C77" s="32" t="s">
        <v>299</v>
      </c>
      <c r="D77" s="14">
        <v>206837</v>
      </c>
      <c r="E77" s="15">
        <v>1096.1300000000001</v>
      </c>
      <c r="F77" s="16">
        <v>4.4000000000000003E-3</v>
      </c>
      <c r="G77" s="16"/>
    </row>
    <row r="78" spans="1:7" x14ac:dyDescent="0.35">
      <c r="A78" s="13" t="s">
        <v>456</v>
      </c>
      <c r="B78" s="32" t="s">
        <v>457</v>
      </c>
      <c r="C78" s="32" t="s">
        <v>436</v>
      </c>
      <c r="D78" s="14">
        <v>60297</v>
      </c>
      <c r="E78" s="15">
        <v>1077.96</v>
      </c>
      <c r="F78" s="16">
        <v>4.4000000000000003E-3</v>
      </c>
      <c r="G78" s="16"/>
    </row>
    <row r="79" spans="1:7" x14ac:dyDescent="0.35">
      <c r="A79" s="13" t="s">
        <v>1864</v>
      </c>
      <c r="B79" s="32" t="s">
        <v>1865</v>
      </c>
      <c r="C79" s="32" t="s">
        <v>611</v>
      </c>
      <c r="D79" s="14">
        <v>32020</v>
      </c>
      <c r="E79" s="15">
        <v>1067.08</v>
      </c>
      <c r="F79" s="16">
        <v>4.3E-3</v>
      </c>
      <c r="G79" s="16"/>
    </row>
    <row r="80" spans="1:7" x14ac:dyDescent="0.35">
      <c r="A80" s="13" t="s">
        <v>1866</v>
      </c>
      <c r="B80" s="32" t="s">
        <v>1867</v>
      </c>
      <c r="C80" s="32" t="s">
        <v>441</v>
      </c>
      <c r="D80" s="14">
        <v>14683</v>
      </c>
      <c r="E80" s="15">
        <v>1021.93</v>
      </c>
      <c r="F80" s="16">
        <v>4.1000000000000003E-3</v>
      </c>
      <c r="G80" s="16"/>
    </row>
    <row r="81" spans="1:7" x14ac:dyDescent="0.35">
      <c r="A81" s="13" t="s">
        <v>527</v>
      </c>
      <c r="B81" s="32" t="s">
        <v>528</v>
      </c>
      <c r="C81" s="32" t="s">
        <v>368</v>
      </c>
      <c r="D81" s="14">
        <v>47432</v>
      </c>
      <c r="E81" s="15">
        <v>1019.81</v>
      </c>
      <c r="F81" s="16">
        <v>4.1000000000000003E-3</v>
      </c>
      <c r="G81" s="16"/>
    </row>
    <row r="82" spans="1:7" x14ac:dyDescent="0.35">
      <c r="A82" s="13" t="s">
        <v>454</v>
      </c>
      <c r="B82" s="32" t="s">
        <v>455</v>
      </c>
      <c r="C82" s="32" t="s">
        <v>349</v>
      </c>
      <c r="D82" s="14">
        <v>131695</v>
      </c>
      <c r="E82" s="15">
        <v>974.74</v>
      </c>
      <c r="F82" s="16">
        <v>3.8999999999999998E-3</v>
      </c>
      <c r="G82" s="16"/>
    </row>
    <row r="83" spans="1:7" x14ac:dyDescent="0.35">
      <c r="A83" s="13" t="s">
        <v>497</v>
      </c>
      <c r="B83" s="32" t="s">
        <v>498</v>
      </c>
      <c r="C83" s="32" t="s">
        <v>414</v>
      </c>
      <c r="D83" s="14">
        <v>29272</v>
      </c>
      <c r="E83" s="15">
        <v>958.37</v>
      </c>
      <c r="F83" s="16">
        <v>3.8999999999999998E-3</v>
      </c>
      <c r="G83" s="16"/>
    </row>
    <row r="84" spans="1:7" x14ac:dyDescent="0.35">
      <c r="A84" s="13" t="s">
        <v>1868</v>
      </c>
      <c r="B84" s="32" t="s">
        <v>1869</v>
      </c>
      <c r="C84" s="32" t="s">
        <v>324</v>
      </c>
      <c r="D84" s="14">
        <v>84754</v>
      </c>
      <c r="E84" s="15">
        <v>951.66</v>
      </c>
      <c r="F84" s="16">
        <v>3.8999999999999998E-3</v>
      </c>
      <c r="G84" s="16"/>
    </row>
    <row r="85" spans="1:7" x14ac:dyDescent="0.35">
      <c r="A85" s="13" t="s">
        <v>376</v>
      </c>
      <c r="B85" s="32" t="s">
        <v>377</v>
      </c>
      <c r="C85" s="32" t="s">
        <v>378</v>
      </c>
      <c r="D85" s="14">
        <v>155844</v>
      </c>
      <c r="E85" s="15">
        <v>938.88</v>
      </c>
      <c r="F85" s="16">
        <v>3.8E-3</v>
      </c>
      <c r="G85" s="16"/>
    </row>
    <row r="86" spans="1:7" x14ac:dyDescent="0.35">
      <c r="A86" s="13" t="s">
        <v>434</v>
      </c>
      <c r="B86" s="32" t="s">
        <v>435</v>
      </c>
      <c r="C86" s="32" t="s">
        <v>436</v>
      </c>
      <c r="D86" s="14">
        <v>62550</v>
      </c>
      <c r="E86" s="15">
        <v>869.7</v>
      </c>
      <c r="F86" s="16">
        <v>3.5000000000000001E-3</v>
      </c>
      <c r="G86" s="16"/>
    </row>
    <row r="87" spans="1:7" x14ac:dyDescent="0.35">
      <c r="A87" s="13" t="s">
        <v>470</v>
      </c>
      <c r="B87" s="32" t="s">
        <v>471</v>
      </c>
      <c r="C87" s="32" t="s">
        <v>398</v>
      </c>
      <c r="D87" s="14">
        <v>13120</v>
      </c>
      <c r="E87" s="15">
        <v>857.53</v>
      </c>
      <c r="F87" s="16">
        <v>3.5000000000000001E-3</v>
      </c>
      <c r="G87" s="16"/>
    </row>
    <row r="88" spans="1:7" x14ac:dyDescent="0.35">
      <c r="A88" s="13" t="s">
        <v>472</v>
      </c>
      <c r="B88" s="32" t="s">
        <v>473</v>
      </c>
      <c r="C88" s="32" t="s">
        <v>474</v>
      </c>
      <c r="D88" s="14">
        <v>15868</v>
      </c>
      <c r="E88" s="15">
        <v>432.51</v>
      </c>
      <c r="F88" s="16">
        <v>1.8E-3</v>
      </c>
      <c r="G88" s="16"/>
    </row>
    <row r="89" spans="1:7" x14ac:dyDescent="0.35">
      <c r="A89" s="17" t="s">
        <v>193</v>
      </c>
      <c r="B89" s="33"/>
      <c r="C89" s="33"/>
      <c r="D89" s="18"/>
      <c r="E89" s="37">
        <v>240087.53</v>
      </c>
      <c r="F89" s="38">
        <v>0.97219999999999995</v>
      </c>
      <c r="G89" s="21"/>
    </row>
    <row r="90" spans="1:7" x14ac:dyDescent="0.35">
      <c r="A90" s="17" t="s">
        <v>514</v>
      </c>
      <c r="B90" s="32"/>
      <c r="C90" s="32"/>
      <c r="D90" s="14"/>
      <c r="E90" s="15"/>
      <c r="F90" s="16"/>
      <c r="G90" s="16"/>
    </row>
    <row r="91" spans="1:7" x14ac:dyDescent="0.35">
      <c r="A91" s="17" t="s">
        <v>193</v>
      </c>
      <c r="B91" s="32"/>
      <c r="C91" s="32"/>
      <c r="D91" s="14"/>
      <c r="E91" s="39" t="s">
        <v>131</v>
      </c>
      <c r="F91" s="40" t="s">
        <v>131</v>
      </c>
      <c r="G91" s="16"/>
    </row>
    <row r="92" spans="1:7" x14ac:dyDescent="0.35">
      <c r="A92" s="24" t="s">
        <v>196</v>
      </c>
      <c r="B92" s="34"/>
      <c r="C92" s="34"/>
      <c r="D92" s="25"/>
      <c r="E92" s="29">
        <v>240087.53</v>
      </c>
      <c r="F92" s="30">
        <v>0.97219999999999995</v>
      </c>
      <c r="G92" s="21"/>
    </row>
    <row r="93" spans="1:7" x14ac:dyDescent="0.35">
      <c r="A93" s="13"/>
      <c r="B93" s="32"/>
      <c r="C93" s="32"/>
      <c r="D93" s="14"/>
      <c r="E93" s="15"/>
      <c r="F93" s="16"/>
      <c r="G93" s="16"/>
    </row>
    <row r="94" spans="1:7" x14ac:dyDescent="0.35">
      <c r="A94" s="13"/>
      <c r="B94" s="32"/>
      <c r="C94" s="32"/>
      <c r="D94" s="14"/>
      <c r="E94" s="15"/>
      <c r="F94" s="16"/>
      <c r="G94" s="16"/>
    </row>
    <row r="95" spans="1:7" x14ac:dyDescent="0.35">
      <c r="A95" s="17" t="s">
        <v>205</v>
      </c>
      <c r="B95" s="32"/>
      <c r="C95" s="32"/>
      <c r="D95" s="14"/>
      <c r="E95" s="15"/>
      <c r="F95" s="16"/>
      <c r="G95" s="16"/>
    </row>
    <row r="96" spans="1:7" x14ac:dyDescent="0.35">
      <c r="A96" s="13" t="s">
        <v>206</v>
      </c>
      <c r="B96" s="32"/>
      <c r="C96" s="32"/>
      <c r="D96" s="14"/>
      <c r="E96" s="15">
        <v>8120.52</v>
      </c>
      <c r="F96" s="16">
        <v>3.2899999999999999E-2</v>
      </c>
      <c r="G96" s="16">
        <v>6.6451999999999997E-2</v>
      </c>
    </row>
    <row r="97" spans="1:7" x14ac:dyDescent="0.35">
      <c r="A97" s="17" t="s">
        <v>193</v>
      </c>
      <c r="B97" s="33"/>
      <c r="C97" s="33"/>
      <c r="D97" s="18"/>
      <c r="E97" s="37">
        <v>8120.52</v>
      </c>
      <c r="F97" s="38">
        <v>3.2899999999999999E-2</v>
      </c>
      <c r="G97" s="21"/>
    </row>
    <row r="98" spans="1:7" x14ac:dyDescent="0.35">
      <c r="A98" s="13"/>
      <c r="B98" s="32"/>
      <c r="C98" s="32"/>
      <c r="D98" s="14"/>
      <c r="E98" s="15"/>
      <c r="F98" s="16"/>
      <c r="G98" s="16"/>
    </row>
    <row r="99" spans="1:7" x14ac:dyDescent="0.35">
      <c r="A99" s="24" t="s">
        <v>196</v>
      </c>
      <c r="B99" s="34"/>
      <c r="C99" s="34"/>
      <c r="D99" s="25"/>
      <c r="E99" s="19">
        <v>8120.52</v>
      </c>
      <c r="F99" s="20">
        <v>3.2899999999999999E-2</v>
      </c>
      <c r="G99" s="21"/>
    </row>
    <row r="100" spans="1:7" x14ac:dyDescent="0.35">
      <c r="A100" s="13" t="s">
        <v>207</v>
      </c>
      <c r="B100" s="32"/>
      <c r="C100" s="32"/>
      <c r="D100" s="14"/>
      <c r="E100" s="15">
        <v>1.4784244</v>
      </c>
      <c r="F100" s="16">
        <v>5.0000000000000004E-6</v>
      </c>
      <c r="G100" s="16"/>
    </row>
    <row r="101" spans="1:7" x14ac:dyDescent="0.35">
      <c r="A101" s="13" t="s">
        <v>208</v>
      </c>
      <c r="B101" s="32"/>
      <c r="C101" s="32"/>
      <c r="D101" s="14"/>
      <c r="E101" s="36">
        <v>-1350.6084244000001</v>
      </c>
      <c r="F101" s="26">
        <v>-5.1050000000000002E-3</v>
      </c>
      <c r="G101" s="16">
        <v>6.6450999999999996E-2</v>
      </c>
    </row>
    <row r="102" spans="1:7" x14ac:dyDescent="0.35">
      <c r="A102" s="27" t="s">
        <v>209</v>
      </c>
      <c r="B102" s="35"/>
      <c r="C102" s="35"/>
      <c r="D102" s="28"/>
      <c r="E102" s="29">
        <v>246858.92</v>
      </c>
      <c r="F102" s="30">
        <v>1</v>
      </c>
      <c r="G102" s="30"/>
    </row>
    <row r="107" spans="1:7" x14ac:dyDescent="0.35">
      <c r="A107" s="1" t="s">
        <v>212</v>
      </c>
    </row>
    <row r="108" spans="1:7" x14ac:dyDescent="0.35">
      <c r="A108" s="48" t="s">
        <v>213</v>
      </c>
      <c r="B108" s="3" t="s">
        <v>131</v>
      </c>
    </row>
    <row r="109" spans="1:7" x14ac:dyDescent="0.35">
      <c r="A109" t="s">
        <v>214</v>
      </c>
    </row>
    <row r="110" spans="1:7" x14ac:dyDescent="0.35">
      <c r="A110" t="s">
        <v>267</v>
      </c>
      <c r="B110" t="s">
        <v>216</v>
      </c>
      <c r="C110" t="s">
        <v>216</v>
      </c>
    </row>
    <row r="111" spans="1:7" x14ac:dyDescent="0.35">
      <c r="B111" s="49">
        <v>45625</v>
      </c>
      <c r="C111" s="49">
        <v>45657</v>
      </c>
    </row>
    <row r="112" spans="1:7" x14ac:dyDescent="0.35">
      <c r="A112" t="s">
        <v>515</v>
      </c>
      <c r="B112">
        <v>43.719000000000001</v>
      </c>
      <c r="C112">
        <v>43.414999999999999</v>
      </c>
    </row>
    <row r="113" spans="1:3" x14ac:dyDescent="0.35">
      <c r="A113" t="s">
        <v>269</v>
      </c>
      <c r="B113">
        <v>35.893000000000001</v>
      </c>
      <c r="C113">
        <v>35.643999999999998</v>
      </c>
    </row>
    <row r="114" spans="1:3" x14ac:dyDescent="0.35">
      <c r="A114" t="s">
        <v>516</v>
      </c>
      <c r="B114">
        <v>38.161999999999999</v>
      </c>
      <c r="C114">
        <v>37.845999999999997</v>
      </c>
    </row>
    <row r="115" spans="1:3" x14ac:dyDescent="0.35">
      <c r="A115" t="s">
        <v>271</v>
      </c>
      <c r="B115">
        <v>31.334</v>
      </c>
      <c r="C115">
        <v>31.074999999999999</v>
      </c>
    </row>
    <row r="117" spans="1:3" x14ac:dyDescent="0.35">
      <c r="A117" t="s">
        <v>218</v>
      </c>
      <c r="B117" s="3" t="s">
        <v>131</v>
      </c>
    </row>
    <row r="118" spans="1:3" x14ac:dyDescent="0.35">
      <c r="A118" t="s">
        <v>219</v>
      </c>
      <c r="B118" s="3" t="s">
        <v>131</v>
      </c>
    </row>
    <row r="119" spans="1:3" ht="30" customHeight="1" x14ac:dyDescent="0.35">
      <c r="A119" s="48" t="s">
        <v>220</v>
      </c>
      <c r="B119" s="3" t="s">
        <v>131</v>
      </c>
    </row>
    <row r="120" spans="1:3" ht="30" customHeight="1" x14ac:dyDescent="0.35">
      <c r="A120" s="48" t="s">
        <v>221</v>
      </c>
      <c r="B120" s="3" t="s">
        <v>131</v>
      </c>
    </row>
    <row r="121" spans="1:3" x14ac:dyDescent="0.35">
      <c r="A121" t="s">
        <v>517</v>
      </c>
      <c r="B121" s="50">
        <v>0.3654</v>
      </c>
    </row>
    <row r="122" spans="1:3" ht="45" customHeight="1" x14ac:dyDescent="0.35">
      <c r="A122" s="48" t="s">
        <v>223</v>
      </c>
      <c r="B122" s="3" t="s">
        <v>131</v>
      </c>
    </row>
    <row r="123" spans="1:3" x14ac:dyDescent="0.35">
      <c r="B123" s="3"/>
    </row>
    <row r="124" spans="1:3" ht="30" customHeight="1" x14ac:dyDescent="0.35">
      <c r="A124" s="48" t="s">
        <v>224</v>
      </c>
      <c r="B124" s="3" t="s">
        <v>131</v>
      </c>
    </row>
    <row r="125" spans="1:3" ht="30" customHeight="1" x14ac:dyDescent="0.35">
      <c r="A125" s="48" t="s">
        <v>225</v>
      </c>
      <c r="B125" t="s">
        <v>131</v>
      </c>
    </row>
    <row r="126" spans="1:3" ht="30" customHeight="1" x14ac:dyDescent="0.35">
      <c r="A126" s="48" t="s">
        <v>226</v>
      </c>
      <c r="B126" s="3" t="s">
        <v>131</v>
      </c>
    </row>
    <row r="127" spans="1:3" ht="30" customHeight="1" x14ac:dyDescent="0.35">
      <c r="A127" s="48" t="s">
        <v>227</v>
      </c>
      <c r="B127" s="3" t="s">
        <v>131</v>
      </c>
    </row>
    <row r="129" spans="1:4" ht="70" customHeight="1" x14ac:dyDescent="0.35">
      <c r="A129" s="71" t="s">
        <v>237</v>
      </c>
      <c r="B129" s="71" t="s">
        <v>238</v>
      </c>
      <c r="C129" s="71" t="s">
        <v>5</v>
      </c>
      <c r="D129" s="71" t="s">
        <v>6</v>
      </c>
    </row>
    <row r="130" spans="1:4" ht="70" customHeight="1" x14ac:dyDescent="0.35">
      <c r="A130" s="71" t="s">
        <v>1870</v>
      </c>
      <c r="B130" s="71"/>
      <c r="C130" s="71" t="s">
        <v>15</v>
      </c>
      <c r="D130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H99"/>
  <sheetViews>
    <sheetView showGridLines="0" workbookViewId="0">
      <pane ySplit="4" topLeftCell="A53" activePane="bottomLeft" state="frozen"/>
      <selection pane="bottomLeft" activeCell="A5" sqref="A5"/>
    </sheetView>
  </sheetViews>
  <sheetFormatPr defaultRowHeight="14.5" x14ac:dyDescent="0.35"/>
  <cols>
    <col min="1" max="1" width="50.54296875" customWidth="1"/>
    <col min="2" max="2" width="22" bestFit="1" customWidth="1"/>
    <col min="3" max="3" width="26.7265625" customWidth="1"/>
    <col min="4" max="4" width="22" customWidth="1"/>
    <col min="5" max="5" width="16.453125" customWidth="1"/>
    <col min="6" max="6" width="22" customWidth="1"/>
    <col min="7" max="7" width="6.1796875" style="2" bestFit="1" customWidth="1"/>
    <col min="12" max="12" width="70.26953125" bestFit="1" customWidth="1"/>
    <col min="13" max="13" width="10.81640625" bestFit="1" customWidth="1"/>
    <col min="14" max="14" width="10.54296875" bestFit="1" customWidth="1"/>
    <col min="15" max="15" width="12" bestFit="1" customWidth="1"/>
    <col min="16" max="16" width="12.54296875" customWidth="1"/>
  </cols>
  <sheetData>
    <row r="1" spans="1:8" ht="36.75" customHeight="1" x14ac:dyDescent="0.35">
      <c r="A1" s="74" t="s">
        <v>1871</v>
      </c>
      <c r="B1" s="75"/>
      <c r="C1" s="75"/>
      <c r="D1" s="75"/>
      <c r="E1" s="75"/>
      <c r="F1" s="75"/>
      <c r="G1" s="76"/>
      <c r="H1" s="47" t="str">
        <f>HYPERLINK("[EDEL_Portfolio Monthly Notes 31-Dec-2024.xlsx]Index!A1","Index")</f>
        <v>Index</v>
      </c>
    </row>
    <row r="2" spans="1:8" ht="19.5" customHeight="1" x14ac:dyDescent="0.35">
      <c r="A2" s="74" t="s">
        <v>1872</v>
      </c>
      <c r="B2" s="75"/>
      <c r="C2" s="75"/>
      <c r="D2" s="75"/>
      <c r="E2" s="75"/>
      <c r="F2" s="75"/>
      <c r="G2" s="76"/>
    </row>
    <row r="4" spans="1:8" ht="48" customHeight="1" x14ac:dyDescent="0.35">
      <c r="A4" s="4" t="s">
        <v>123</v>
      </c>
      <c r="B4" s="4" t="s">
        <v>124</v>
      </c>
      <c r="C4" s="4" t="s">
        <v>125</v>
      </c>
      <c r="D4" s="5" t="s">
        <v>126</v>
      </c>
      <c r="E4" s="6" t="s">
        <v>127</v>
      </c>
      <c r="F4" s="6" t="s">
        <v>128</v>
      </c>
      <c r="G4" s="7" t="s">
        <v>129</v>
      </c>
    </row>
    <row r="5" spans="1:8" x14ac:dyDescent="0.35">
      <c r="A5" s="8"/>
      <c r="B5" s="31"/>
      <c r="C5" s="31"/>
      <c r="D5" s="9"/>
      <c r="E5" s="10"/>
      <c r="F5" s="11"/>
      <c r="G5" s="12"/>
    </row>
    <row r="6" spans="1:8" x14ac:dyDescent="0.35">
      <c r="A6" s="17" t="s">
        <v>130</v>
      </c>
      <c r="B6" s="32"/>
      <c r="C6" s="32"/>
      <c r="D6" s="14"/>
      <c r="E6" s="15"/>
      <c r="F6" s="16"/>
      <c r="G6" s="16"/>
    </row>
    <row r="7" spans="1:8" x14ac:dyDescent="0.35">
      <c r="A7" s="17" t="s">
        <v>296</v>
      </c>
      <c r="B7" s="32"/>
      <c r="C7" s="32"/>
      <c r="D7" s="14"/>
      <c r="E7" s="15"/>
      <c r="F7" s="16"/>
      <c r="G7" s="16"/>
    </row>
    <row r="8" spans="1:8" x14ac:dyDescent="0.35">
      <c r="A8" s="13" t="s">
        <v>297</v>
      </c>
      <c r="B8" s="32" t="s">
        <v>298</v>
      </c>
      <c r="C8" s="32" t="s">
        <v>299</v>
      </c>
      <c r="D8" s="14">
        <v>88847</v>
      </c>
      <c r="E8" s="15">
        <v>1575.12</v>
      </c>
      <c r="F8" s="16">
        <v>0.12720000000000001</v>
      </c>
      <c r="G8" s="16"/>
    </row>
    <row r="9" spans="1:8" x14ac:dyDescent="0.35">
      <c r="A9" s="13" t="s">
        <v>300</v>
      </c>
      <c r="B9" s="32" t="s">
        <v>301</v>
      </c>
      <c r="C9" s="32" t="s">
        <v>299</v>
      </c>
      <c r="D9" s="14">
        <v>82443</v>
      </c>
      <c r="E9" s="15">
        <v>1056.6300000000001</v>
      </c>
      <c r="F9" s="16">
        <v>8.5300000000000001E-2</v>
      </c>
      <c r="G9" s="16"/>
    </row>
    <row r="10" spans="1:8" x14ac:dyDescent="0.35">
      <c r="A10" s="13" t="s">
        <v>302</v>
      </c>
      <c r="B10" s="32" t="s">
        <v>303</v>
      </c>
      <c r="C10" s="32" t="s">
        <v>304</v>
      </c>
      <c r="D10" s="14">
        <v>79312</v>
      </c>
      <c r="E10" s="15">
        <v>964</v>
      </c>
      <c r="F10" s="16">
        <v>7.7799999999999994E-2</v>
      </c>
      <c r="G10" s="16"/>
    </row>
    <row r="11" spans="1:8" x14ac:dyDescent="0.35">
      <c r="A11" s="13" t="s">
        <v>305</v>
      </c>
      <c r="B11" s="32" t="s">
        <v>306</v>
      </c>
      <c r="C11" s="32" t="s">
        <v>307</v>
      </c>
      <c r="D11" s="14">
        <v>42088</v>
      </c>
      <c r="E11" s="15">
        <v>791.25</v>
      </c>
      <c r="F11" s="16">
        <v>6.3899999999999998E-2</v>
      </c>
      <c r="G11" s="16"/>
    </row>
    <row r="12" spans="1:8" x14ac:dyDescent="0.35">
      <c r="A12" s="13" t="s">
        <v>329</v>
      </c>
      <c r="B12" s="32" t="s">
        <v>330</v>
      </c>
      <c r="C12" s="32" t="s">
        <v>331</v>
      </c>
      <c r="D12" s="14">
        <v>108621</v>
      </c>
      <c r="E12" s="15">
        <v>525.35</v>
      </c>
      <c r="F12" s="16">
        <v>4.24E-2</v>
      </c>
      <c r="G12" s="16"/>
    </row>
    <row r="13" spans="1:8" x14ac:dyDescent="0.35">
      <c r="A13" s="13" t="s">
        <v>316</v>
      </c>
      <c r="B13" s="32" t="s">
        <v>317</v>
      </c>
      <c r="C13" s="32" t="s">
        <v>318</v>
      </c>
      <c r="D13" s="14">
        <v>31335</v>
      </c>
      <c r="E13" s="15">
        <v>497.52</v>
      </c>
      <c r="F13" s="16">
        <v>4.02E-2</v>
      </c>
      <c r="G13" s="16"/>
    </row>
    <row r="14" spans="1:8" x14ac:dyDescent="0.35">
      <c r="A14" s="13" t="s">
        <v>311</v>
      </c>
      <c r="B14" s="32" t="s">
        <v>312</v>
      </c>
      <c r="C14" s="32" t="s">
        <v>313</v>
      </c>
      <c r="D14" s="14">
        <v>13753</v>
      </c>
      <c r="E14" s="15">
        <v>496.16</v>
      </c>
      <c r="F14" s="16">
        <v>4.0099999999999997E-2</v>
      </c>
      <c r="G14" s="16"/>
    </row>
    <row r="15" spans="1:8" x14ac:dyDescent="0.35">
      <c r="A15" s="13" t="s">
        <v>325</v>
      </c>
      <c r="B15" s="32" t="s">
        <v>326</v>
      </c>
      <c r="C15" s="32" t="s">
        <v>307</v>
      </c>
      <c r="D15" s="14">
        <v>11941</v>
      </c>
      <c r="E15" s="15">
        <v>488.96</v>
      </c>
      <c r="F15" s="16">
        <v>3.95E-2</v>
      </c>
      <c r="G15" s="16"/>
    </row>
    <row r="16" spans="1:8" x14ac:dyDescent="0.35">
      <c r="A16" s="13" t="s">
        <v>314</v>
      </c>
      <c r="B16" s="32" t="s">
        <v>315</v>
      </c>
      <c r="C16" s="32" t="s">
        <v>299</v>
      </c>
      <c r="D16" s="14">
        <v>44960</v>
      </c>
      <c r="E16" s="15">
        <v>357.41</v>
      </c>
      <c r="F16" s="16">
        <v>2.8899999999999999E-2</v>
      </c>
      <c r="G16" s="16"/>
    </row>
    <row r="17" spans="1:7" x14ac:dyDescent="0.35">
      <c r="A17" s="13" t="s">
        <v>327</v>
      </c>
      <c r="B17" s="32" t="s">
        <v>328</v>
      </c>
      <c r="C17" s="32" t="s">
        <v>299</v>
      </c>
      <c r="D17" s="14">
        <v>33320</v>
      </c>
      <c r="E17" s="15">
        <v>354.76</v>
      </c>
      <c r="F17" s="16">
        <v>2.86E-2</v>
      </c>
      <c r="G17" s="16"/>
    </row>
    <row r="18" spans="1:7" x14ac:dyDescent="0.35">
      <c r="A18" s="13" t="s">
        <v>347</v>
      </c>
      <c r="B18" s="32" t="s">
        <v>348</v>
      </c>
      <c r="C18" s="32" t="s">
        <v>349</v>
      </c>
      <c r="D18" s="14">
        <v>10344</v>
      </c>
      <c r="E18" s="15">
        <v>311.05</v>
      </c>
      <c r="F18" s="16">
        <v>2.5100000000000001E-2</v>
      </c>
      <c r="G18" s="16"/>
    </row>
    <row r="19" spans="1:7" x14ac:dyDescent="0.35">
      <c r="A19" s="13" t="s">
        <v>1229</v>
      </c>
      <c r="B19" s="32" t="s">
        <v>1230</v>
      </c>
      <c r="C19" s="32" t="s">
        <v>299</v>
      </c>
      <c r="D19" s="14">
        <v>17154</v>
      </c>
      <c r="E19" s="15">
        <v>306.38</v>
      </c>
      <c r="F19" s="16">
        <v>2.47E-2</v>
      </c>
      <c r="G19" s="16"/>
    </row>
    <row r="20" spans="1:7" x14ac:dyDescent="0.35">
      <c r="A20" s="13" t="s">
        <v>350</v>
      </c>
      <c r="B20" s="32" t="s">
        <v>351</v>
      </c>
      <c r="C20" s="32" t="s">
        <v>331</v>
      </c>
      <c r="D20" s="14">
        <v>10372</v>
      </c>
      <c r="E20" s="15">
        <v>241.34</v>
      </c>
      <c r="F20" s="16">
        <v>1.95E-2</v>
      </c>
      <c r="G20" s="16"/>
    </row>
    <row r="21" spans="1:7" x14ac:dyDescent="0.35">
      <c r="A21" s="13" t="s">
        <v>319</v>
      </c>
      <c r="B21" s="32" t="s">
        <v>320</v>
      </c>
      <c r="C21" s="32" t="s">
        <v>321</v>
      </c>
      <c r="D21" s="14">
        <v>12611</v>
      </c>
      <c r="E21" s="15">
        <v>237.89</v>
      </c>
      <c r="F21" s="16">
        <v>1.9199999999999998E-2</v>
      </c>
      <c r="G21" s="16"/>
    </row>
    <row r="22" spans="1:7" x14ac:dyDescent="0.35">
      <c r="A22" s="13" t="s">
        <v>374</v>
      </c>
      <c r="B22" s="32" t="s">
        <v>375</v>
      </c>
      <c r="C22" s="32" t="s">
        <v>307</v>
      </c>
      <c r="D22" s="14">
        <v>12368</v>
      </c>
      <c r="E22" s="15">
        <v>237.14</v>
      </c>
      <c r="F22" s="16">
        <v>1.9099999999999999E-2</v>
      </c>
      <c r="G22" s="16"/>
    </row>
    <row r="23" spans="1:7" x14ac:dyDescent="0.35">
      <c r="A23" s="13" t="s">
        <v>442</v>
      </c>
      <c r="B23" s="32" t="s">
        <v>443</v>
      </c>
      <c r="C23" s="32" t="s">
        <v>356</v>
      </c>
      <c r="D23" s="14">
        <v>3270</v>
      </c>
      <c r="E23" s="15">
        <v>223.11</v>
      </c>
      <c r="F23" s="16">
        <v>1.7999999999999999E-2</v>
      </c>
      <c r="G23" s="16"/>
    </row>
    <row r="24" spans="1:7" x14ac:dyDescent="0.35">
      <c r="A24" s="13" t="s">
        <v>308</v>
      </c>
      <c r="B24" s="32" t="s">
        <v>309</v>
      </c>
      <c r="C24" s="32" t="s">
        <v>310</v>
      </c>
      <c r="D24" s="14">
        <v>2594</v>
      </c>
      <c r="E24" s="15">
        <v>184.78</v>
      </c>
      <c r="F24" s="16">
        <v>1.49E-2</v>
      </c>
      <c r="G24" s="16"/>
    </row>
    <row r="25" spans="1:7" x14ac:dyDescent="0.35">
      <c r="A25" s="13" t="s">
        <v>338</v>
      </c>
      <c r="B25" s="32" t="s">
        <v>339</v>
      </c>
      <c r="C25" s="32" t="s">
        <v>340</v>
      </c>
      <c r="D25" s="14">
        <v>55320</v>
      </c>
      <c r="E25" s="15">
        <v>184.41</v>
      </c>
      <c r="F25" s="16">
        <v>1.49E-2</v>
      </c>
      <c r="G25" s="16"/>
    </row>
    <row r="26" spans="1:7" x14ac:dyDescent="0.35">
      <c r="A26" s="13" t="s">
        <v>454</v>
      </c>
      <c r="B26" s="32" t="s">
        <v>455</v>
      </c>
      <c r="C26" s="32" t="s">
        <v>349</v>
      </c>
      <c r="D26" s="14">
        <v>24489</v>
      </c>
      <c r="E26" s="15">
        <v>181.26</v>
      </c>
      <c r="F26" s="16">
        <v>1.46E-2</v>
      </c>
      <c r="G26" s="16"/>
    </row>
    <row r="27" spans="1:7" x14ac:dyDescent="0.35">
      <c r="A27" s="13" t="s">
        <v>446</v>
      </c>
      <c r="B27" s="32" t="s">
        <v>447</v>
      </c>
      <c r="C27" s="32" t="s">
        <v>349</v>
      </c>
      <c r="D27" s="14">
        <v>1537</v>
      </c>
      <c r="E27" s="15">
        <v>166.89</v>
      </c>
      <c r="F27" s="16">
        <v>1.35E-2</v>
      </c>
      <c r="G27" s="16"/>
    </row>
    <row r="28" spans="1:7" x14ac:dyDescent="0.35">
      <c r="A28" s="13" t="s">
        <v>1235</v>
      </c>
      <c r="B28" s="32" t="s">
        <v>1236</v>
      </c>
      <c r="C28" s="32" t="s">
        <v>340</v>
      </c>
      <c r="D28" s="14">
        <v>52924</v>
      </c>
      <c r="E28" s="15">
        <v>163.38</v>
      </c>
      <c r="F28" s="16">
        <v>1.32E-2</v>
      </c>
      <c r="G28" s="16"/>
    </row>
    <row r="29" spans="1:7" x14ac:dyDescent="0.35">
      <c r="A29" s="13" t="s">
        <v>408</v>
      </c>
      <c r="B29" s="32" t="s">
        <v>409</v>
      </c>
      <c r="C29" s="32" t="s">
        <v>393</v>
      </c>
      <c r="D29" s="14">
        <v>4834</v>
      </c>
      <c r="E29" s="15">
        <v>157.26</v>
      </c>
      <c r="F29" s="16">
        <v>1.2699999999999999E-2</v>
      </c>
      <c r="G29" s="16"/>
    </row>
    <row r="30" spans="1:7" x14ac:dyDescent="0.35">
      <c r="A30" s="13" t="s">
        <v>335</v>
      </c>
      <c r="B30" s="32" t="s">
        <v>336</v>
      </c>
      <c r="C30" s="32" t="s">
        <v>337</v>
      </c>
      <c r="D30" s="14">
        <v>1332</v>
      </c>
      <c r="E30" s="15">
        <v>152.19999999999999</v>
      </c>
      <c r="F30" s="16">
        <v>1.23E-2</v>
      </c>
      <c r="G30" s="16"/>
    </row>
    <row r="31" spans="1:7" x14ac:dyDescent="0.35">
      <c r="A31" s="13" t="s">
        <v>1239</v>
      </c>
      <c r="B31" s="32" t="s">
        <v>1240</v>
      </c>
      <c r="C31" s="32" t="s">
        <v>1241</v>
      </c>
      <c r="D31" s="14">
        <v>96806</v>
      </c>
      <c r="E31" s="15">
        <v>133.63999999999999</v>
      </c>
      <c r="F31" s="16">
        <v>1.0800000000000001E-2</v>
      </c>
      <c r="G31" s="16"/>
    </row>
    <row r="32" spans="1:7" x14ac:dyDescent="0.35">
      <c r="A32" s="13" t="s">
        <v>352</v>
      </c>
      <c r="B32" s="32" t="s">
        <v>353</v>
      </c>
      <c r="C32" s="32" t="s">
        <v>307</v>
      </c>
      <c r="D32" s="14">
        <v>7417</v>
      </c>
      <c r="E32" s="15">
        <v>126.55</v>
      </c>
      <c r="F32" s="16">
        <v>1.0200000000000001E-2</v>
      </c>
      <c r="G32" s="16"/>
    </row>
    <row r="33" spans="1:7" x14ac:dyDescent="0.35">
      <c r="A33" s="13" t="s">
        <v>322</v>
      </c>
      <c r="B33" s="32" t="s">
        <v>323</v>
      </c>
      <c r="C33" s="32" t="s">
        <v>324</v>
      </c>
      <c r="D33" s="14">
        <v>41778</v>
      </c>
      <c r="E33" s="15">
        <v>122.47</v>
      </c>
      <c r="F33" s="16">
        <v>9.9000000000000008E-3</v>
      </c>
      <c r="G33" s="16"/>
    </row>
    <row r="34" spans="1:7" x14ac:dyDescent="0.35">
      <c r="A34" s="13" t="s">
        <v>797</v>
      </c>
      <c r="B34" s="32" t="s">
        <v>798</v>
      </c>
      <c r="C34" s="32" t="s">
        <v>393</v>
      </c>
      <c r="D34" s="14">
        <v>5284</v>
      </c>
      <c r="E34" s="15">
        <v>120.55</v>
      </c>
      <c r="F34" s="16">
        <v>9.7000000000000003E-3</v>
      </c>
      <c r="G34" s="16"/>
    </row>
    <row r="35" spans="1:7" x14ac:dyDescent="0.35">
      <c r="A35" s="13" t="s">
        <v>505</v>
      </c>
      <c r="B35" s="32" t="s">
        <v>506</v>
      </c>
      <c r="C35" s="32" t="s">
        <v>349</v>
      </c>
      <c r="D35" s="14">
        <v>1297</v>
      </c>
      <c r="E35" s="15">
        <v>114.12</v>
      </c>
      <c r="F35" s="16">
        <v>9.1999999999999998E-3</v>
      </c>
      <c r="G35" s="16"/>
    </row>
    <row r="36" spans="1:7" x14ac:dyDescent="0.35">
      <c r="A36" s="13" t="s">
        <v>1246</v>
      </c>
      <c r="B36" s="32" t="s">
        <v>1247</v>
      </c>
      <c r="C36" s="32" t="s">
        <v>509</v>
      </c>
      <c r="D36" s="14">
        <v>45311</v>
      </c>
      <c r="E36" s="15">
        <v>108.41</v>
      </c>
      <c r="F36" s="16">
        <v>8.8000000000000005E-3</v>
      </c>
      <c r="G36" s="16"/>
    </row>
    <row r="37" spans="1:7" x14ac:dyDescent="0.35">
      <c r="A37" s="13" t="s">
        <v>1873</v>
      </c>
      <c r="B37" s="32" t="s">
        <v>1874</v>
      </c>
      <c r="C37" s="32" t="s">
        <v>337</v>
      </c>
      <c r="D37" s="14">
        <v>4341</v>
      </c>
      <c r="E37" s="15">
        <v>106.04</v>
      </c>
      <c r="F37" s="16">
        <v>8.6E-3</v>
      </c>
      <c r="G37" s="16"/>
    </row>
    <row r="38" spans="1:7" x14ac:dyDescent="0.35">
      <c r="A38" s="13" t="s">
        <v>1875</v>
      </c>
      <c r="B38" s="32" t="s">
        <v>1876</v>
      </c>
      <c r="C38" s="32" t="s">
        <v>844</v>
      </c>
      <c r="D38" s="14">
        <v>8611</v>
      </c>
      <c r="E38" s="15">
        <v>106.01</v>
      </c>
      <c r="F38" s="16">
        <v>8.6E-3</v>
      </c>
      <c r="G38" s="16"/>
    </row>
    <row r="39" spans="1:7" x14ac:dyDescent="0.35">
      <c r="A39" s="13" t="s">
        <v>376</v>
      </c>
      <c r="B39" s="32" t="s">
        <v>377</v>
      </c>
      <c r="C39" s="32" t="s">
        <v>378</v>
      </c>
      <c r="D39" s="14">
        <v>16983</v>
      </c>
      <c r="E39" s="15">
        <v>102.31</v>
      </c>
      <c r="F39" s="16">
        <v>8.3000000000000001E-3</v>
      </c>
      <c r="G39" s="16"/>
    </row>
    <row r="40" spans="1:7" x14ac:dyDescent="0.35">
      <c r="A40" s="13" t="s">
        <v>405</v>
      </c>
      <c r="B40" s="32" t="s">
        <v>406</v>
      </c>
      <c r="C40" s="32" t="s">
        <v>407</v>
      </c>
      <c r="D40" s="14">
        <v>26498</v>
      </c>
      <c r="E40" s="15">
        <v>101.79</v>
      </c>
      <c r="F40" s="16">
        <v>8.2000000000000007E-3</v>
      </c>
      <c r="G40" s="16"/>
    </row>
    <row r="41" spans="1:7" x14ac:dyDescent="0.35">
      <c r="A41" s="13" t="s">
        <v>1877</v>
      </c>
      <c r="B41" s="32" t="s">
        <v>1878</v>
      </c>
      <c r="C41" s="32" t="s">
        <v>1241</v>
      </c>
      <c r="D41" s="14">
        <v>11212</v>
      </c>
      <c r="E41" s="15">
        <v>101.08</v>
      </c>
      <c r="F41" s="16">
        <v>8.2000000000000007E-3</v>
      </c>
      <c r="G41" s="16"/>
    </row>
    <row r="42" spans="1:7" x14ac:dyDescent="0.35">
      <c r="A42" s="13" t="s">
        <v>1195</v>
      </c>
      <c r="B42" s="32" t="s">
        <v>1196</v>
      </c>
      <c r="C42" s="32" t="s">
        <v>356</v>
      </c>
      <c r="D42" s="14">
        <v>6390</v>
      </c>
      <c r="E42" s="15">
        <v>100.2</v>
      </c>
      <c r="F42" s="16">
        <v>8.0999999999999996E-3</v>
      </c>
      <c r="G42" s="16"/>
    </row>
    <row r="43" spans="1:7" x14ac:dyDescent="0.35">
      <c r="A43" s="13" t="s">
        <v>807</v>
      </c>
      <c r="B43" s="32" t="s">
        <v>808</v>
      </c>
      <c r="C43" s="32" t="s">
        <v>307</v>
      </c>
      <c r="D43" s="14">
        <v>33084</v>
      </c>
      <c r="E43" s="15">
        <v>99.86</v>
      </c>
      <c r="F43" s="16">
        <v>8.0999999999999996E-3</v>
      </c>
      <c r="G43" s="16"/>
    </row>
    <row r="44" spans="1:7" x14ac:dyDescent="0.35">
      <c r="A44" s="13" t="s">
        <v>801</v>
      </c>
      <c r="B44" s="32" t="s">
        <v>802</v>
      </c>
      <c r="C44" s="32" t="s">
        <v>321</v>
      </c>
      <c r="D44" s="14">
        <v>7125</v>
      </c>
      <c r="E44" s="15">
        <v>98.93</v>
      </c>
      <c r="F44" s="16">
        <v>8.0000000000000002E-3</v>
      </c>
      <c r="G44" s="16"/>
    </row>
    <row r="45" spans="1:7" x14ac:dyDescent="0.35">
      <c r="A45" s="13" t="s">
        <v>432</v>
      </c>
      <c r="B45" s="32" t="s">
        <v>433</v>
      </c>
      <c r="C45" s="32" t="s">
        <v>321</v>
      </c>
      <c r="D45" s="14">
        <v>6422</v>
      </c>
      <c r="E45" s="15">
        <v>98.19</v>
      </c>
      <c r="F45" s="16">
        <v>7.9000000000000008E-3</v>
      </c>
      <c r="G45" s="16"/>
    </row>
    <row r="46" spans="1:7" x14ac:dyDescent="0.35">
      <c r="A46" s="13" t="s">
        <v>379</v>
      </c>
      <c r="B46" s="32" t="s">
        <v>380</v>
      </c>
      <c r="C46" s="32" t="s">
        <v>356</v>
      </c>
      <c r="D46" s="14">
        <v>3266</v>
      </c>
      <c r="E46" s="15">
        <v>94.36</v>
      </c>
      <c r="F46" s="16">
        <v>7.6E-3</v>
      </c>
      <c r="G46" s="16"/>
    </row>
    <row r="47" spans="1:7" x14ac:dyDescent="0.35">
      <c r="A47" s="13" t="s">
        <v>795</v>
      </c>
      <c r="B47" s="32" t="s">
        <v>796</v>
      </c>
      <c r="C47" s="32" t="s">
        <v>343</v>
      </c>
      <c r="D47" s="14">
        <v>4184</v>
      </c>
      <c r="E47" s="15">
        <v>90.79</v>
      </c>
      <c r="F47" s="16">
        <v>7.3000000000000001E-3</v>
      </c>
      <c r="G47" s="16"/>
    </row>
    <row r="48" spans="1:7" x14ac:dyDescent="0.35">
      <c r="A48" s="13" t="s">
        <v>943</v>
      </c>
      <c r="B48" s="32" t="s">
        <v>944</v>
      </c>
      <c r="C48" s="32" t="s">
        <v>371</v>
      </c>
      <c r="D48" s="14">
        <v>1183</v>
      </c>
      <c r="E48" s="15">
        <v>86.32</v>
      </c>
      <c r="F48" s="16">
        <v>7.0000000000000001E-3</v>
      </c>
      <c r="G48" s="16"/>
    </row>
    <row r="49" spans="1:7" x14ac:dyDescent="0.35">
      <c r="A49" s="13" t="s">
        <v>803</v>
      </c>
      <c r="B49" s="32" t="s">
        <v>804</v>
      </c>
      <c r="C49" s="32" t="s">
        <v>349</v>
      </c>
      <c r="D49" s="14">
        <v>1608</v>
      </c>
      <c r="E49" s="15">
        <v>77.540000000000006</v>
      </c>
      <c r="F49" s="16">
        <v>6.3E-3</v>
      </c>
      <c r="G49" s="16"/>
    </row>
    <row r="50" spans="1:7" x14ac:dyDescent="0.35">
      <c r="A50" s="13" t="s">
        <v>1231</v>
      </c>
      <c r="B50" s="32" t="s">
        <v>1232</v>
      </c>
      <c r="C50" s="32" t="s">
        <v>436</v>
      </c>
      <c r="D50" s="14">
        <v>12488</v>
      </c>
      <c r="E50" s="15">
        <v>77.06</v>
      </c>
      <c r="F50" s="16">
        <v>6.1999999999999998E-3</v>
      </c>
      <c r="G50" s="16"/>
    </row>
    <row r="51" spans="1:7" x14ac:dyDescent="0.35">
      <c r="A51" s="13" t="s">
        <v>399</v>
      </c>
      <c r="B51" s="32" t="s">
        <v>400</v>
      </c>
      <c r="C51" s="32" t="s">
        <v>299</v>
      </c>
      <c r="D51" s="14">
        <v>7717</v>
      </c>
      <c r="E51" s="15">
        <v>74.09</v>
      </c>
      <c r="F51" s="16">
        <v>6.0000000000000001E-3</v>
      </c>
      <c r="G51" s="16"/>
    </row>
    <row r="52" spans="1:7" x14ac:dyDescent="0.35">
      <c r="A52" s="13" t="s">
        <v>1879</v>
      </c>
      <c r="B52" s="32" t="s">
        <v>1880</v>
      </c>
      <c r="C52" s="32" t="s">
        <v>1881</v>
      </c>
      <c r="D52" s="14">
        <v>2909</v>
      </c>
      <c r="E52" s="15">
        <v>73.56</v>
      </c>
      <c r="F52" s="16">
        <v>5.8999999999999999E-3</v>
      </c>
      <c r="G52" s="16"/>
    </row>
    <row r="53" spans="1:7" x14ac:dyDescent="0.35">
      <c r="A53" s="13" t="s">
        <v>434</v>
      </c>
      <c r="B53" s="32" t="s">
        <v>435</v>
      </c>
      <c r="C53" s="32" t="s">
        <v>436</v>
      </c>
      <c r="D53" s="14">
        <v>5229</v>
      </c>
      <c r="E53" s="15">
        <v>72.7</v>
      </c>
      <c r="F53" s="16">
        <v>5.8999999999999999E-3</v>
      </c>
      <c r="G53" s="16"/>
    </row>
    <row r="54" spans="1:7" x14ac:dyDescent="0.35">
      <c r="A54" s="13" t="s">
        <v>1882</v>
      </c>
      <c r="B54" s="32" t="s">
        <v>1883</v>
      </c>
      <c r="C54" s="32" t="s">
        <v>523</v>
      </c>
      <c r="D54" s="14">
        <v>7599</v>
      </c>
      <c r="E54" s="15">
        <v>69.510000000000005</v>
      </c>
      <c r="F54" s="16">
        <v>5.5999999999999999E-3</v>
      </c>
      <c r="G54" s="16"/>
    </row>
    <row r="55" spans="1:7" x14ac:dyDescent="0.35">
      <c r="A55" s="13" t="s">
        <v>1193</v>
      </c>
      <c r="B55" s="32" t="s">
        <v>1194</v>
      </c>
      <c r="C55" s="32" t="s">
        <v>304</v>
      </c>
      <c r="D55" s="14">
        <v>22613</v>
      </c>
      <c r="E55" s="15">
        <v>66.13</v>
      </c>
      <c r="F55" s="16">
        <v>5.3E-3</v>
      </c>
      <c r="G55" s="16"/>
    </row>
    <row r="56" spans="1:7" x14ac:dyDescent="0.35">
      <c r="A56" s="13" t="s">
        <v>799</v>
      </c>
      <c r="B56" s="32" t="s">
        <v>800</v>
      </c>
      <c r="C56" s="32" t="s">
        <v>343</v>
      </c>
      <c r="D56" s="14">
        <v>1377</v>
      </c>
      <c r="E56" s="15">
        <v>65.58</v>
      </c>
      <c r="F56" s="16">
        <v>5.3E-3</v>
      </c>
      <c r="G56" s="16"/>
    </row>
    <row r="57" spans="1:7" x14ac:dyDescent="0.35">
      <c r="A57" s="13" t="s">
        <v>809</v>
      </c>
      <c r="B57" s="32" t="s">
        <v>810</v>
      </c>
      <c r="C57" s="32" t="s">
        <v>349</v>
      </c>
      <c r="D57" s="14">
        <v>1515</v>
      </c>
      <c r="E57" s="15">
        <v>63.03</v>
      </c>
      <c r="F57" s="16">
        <v>5.1000000000000004E-3</v>
      </c>
      <c r="G57" s="16"/>
    </row>
    <row r="58" spans="1:7" x14ac:dyDescent="0.35">
      <c r="A58" s="17" t="s">
        <v>193</v>
      </c>
      <c r="B58" s="33"/>
      <c r="C58" s="33"/>
      <c r="D58" s="18"/>
      <c r="E58" s="37">
        <v>12405.07</v>
      </c>
      <c r="F58" s="38">
        <v>1.0017</v>
      </c>
      <c r="G58" s="21"/>
    </row>
    <row r="59" spans="1:7" x14ac:dyDescent="0.35">
      <c r="A59" s="17" t="s">
        <v>514</v>
      </c>
      <c r="B59" s="32"/>
      <c r="C59" s="32"/>
      <c r="D59" s="14"/>
      <c r="E59" s="15"/>
      <c r="F59" s="16"/>
      <c r="G59" s="16"/>
    </row>
    <row r="60" spans="1:7" x14ac:dyDescent="0.35">
      <c r="A60" s="17" t="s">
        <v>193</v>
      </c>
      <c r="B60" s="32"/>
      <c r="C60" s="32"/>
      <c r="D60" s="14"/>
      <c r="E60" s="39" t="s">
        <v>131</v>
      </c>
      <c r="F60" s="40" t="s">
        <v>131</v>
      </c>
      <c r="G60" s="16"/>
    </row>
    <row r="61" spans="1:7" x14ac:dyDescent="0.35">
      <c r="A61" s="24" t="s">
        <v>196</v>
      </c>
      <c r="B61" s="34"/>
      <c r="C61" s="34"/>
      <c r="D61" s="25"/>
      <c r="E61" s="29">
        <v>12405.07</v>
      </c>
      <c r="F61" s="30">
        <v>1.0017</v>
      </c>
      <c r="G61" s="21"/>
    </row>
    <row r="62" spans="1:7" x14ac:dyDescent="0.35">
      <c r="A62" s="13"/>
      <c r="B62" s="32"/>
      <c r="C62" s="32"/>
      <c r="D62" s="14"/>
      <c r="E62" s="15"/>
      <c r="F62" s="16"/>
      <c r="G62" s="16"/>
    </row>
    <row r="63" spans="1:7" x14ac:dyDescent="0.35">
      <c r="A63" s="13"/>
      <c r="B63" s="32"/>
      <c r="C63" s="32"/>
      <c r="D63" s="14"/>
      <c r="E63" s="15"/>
      <c r="F63" s="16"/>
      <c r="G63" s="16"/>
    </row>
    <row r="64" spans="1:7" x14ac:dyDescent="0.35">
      <c r="A64" s="17" t="s">
        <v>205</v>
      </c>
      <c r="B64" s="32"/>
      <c r="C64" s="32"/>
      <c r="D64" s="14"/>
      <c r="E64" s="15"/>
      <c r="F64" s="16"/>
      <c r="G64" s="16"/>
    </row>
    <row r="65" spans="1:7" x14ac:dyDescent="0.35">
      <c r="A65" s="13" t="s">
        <v>206</v>
      </c>
      <c r="B65" s="32"/>
      <c r="C65" s="32"/>
      <c r="D65" s="14"/>
      <c r="E65" s="15">
        <v>66.989999999999995</v>
      </c>
      <c r="F65" s="16">
        <v>5.4000000000000003E-3</v>
      </c>
      <c r="G65" s="16">
        <v>6.6451999999999997E-2</v>
      </c>
    </row>
    <row r="66" spans="1:7" x14ac:dyDescent="0.35">
      <c r="A66" s="17" t="s">
        <v>193</v>
      </c>
      <c r="B66" s="33"/>
      <c r="C66" s="33"/>
      <c r="D66" s="18"/>
      <c r="E66" s="37">
        <v>66.989999999999995</v>
      </c>
      <c r="F66" s="38">
        <v>5.4000000000000003E-3</v>
      </c>
      <c r="G66" s="21"/>
    </row>
    <row r="67" spans="1:7" x14ac:dyDescent="0.35">
      <c r="A67" s="13"/>
      <c r="B67" s="32"/>
      <c r="C67" s="32"/>
      <c r="D67" s="14"/>
      <c r="E67" s="15"/>
      <c r="F67" s="16"/>
      <c r="G67" s="16"/>
    </row>
    <row r="68" spans="1:7" x14ac:dyDescent="0.35">
      <c r="A68" s="24" t="s">
        <v>196</v>
      </c>
      <c r="B68" s="34"/>
      <c r="C68" s="34"/>
      <c r="D68" s="25"/>
      <c r="E68" s="19">
        <v>66.989999999999995</v>
      </c>
      <c r="F68" s="20">
        <v>5.4000000000000003E-3</v>
      </c>
      <c r="G68" s="21"/>
    </row>
    <row r="69" spans="1:7" x14ac:dyDescent="0.35">
      <c r="A69" s="13" t="s">
        <v>207</v>
      </c>
      <c r="B69" s="32"/>
      <c r="C69" s="32"/>
      <c r="D69" s="14"/>
      <c r="E69" s="15">
        <v>1.21958E-2</v>
      </c>
      <c r="F69" s="16">
        <v>0</v>
      </c>
      <c r="G69" s="16"/>
    </row>
    <row r="70" spans="1:7" x14ac:dyDescent="0.35">
      <c r="A70" s="13" t="s">
        <v>208</v>
      </c>
      <c r="B70" s="32"/>
      <c r="C70" s="32"/>
      <c r="D70" s="14"/>
      <c r="E70" s="36">
        <v>-85.052195800000007</v>
      </c>
      <c r="F70" s="26">
        <v>-7.1000000000000004E-3</v>
      </c>
      <c r="G70" s="16">
        <v>6.6450999999999996E-2</v>
      </c>
    </row>
    <row r="71" spans="1:7" x14ac:dyDescent="0.35">
      <c r="A71" s="27" t="s">
        <v>209</v>
      </c>
      <c r="B71" s="35"/>
      <c r="C71" s="35"/>
      <c r="D71" s="28"/>
      <c r="E71" s="29">
        <v>12387.02</v>
      </c>
      <c r="F71" s="30">
        <v>1</v>
      </c>
      <c r="G71" s="30"/>
    </row>
    <row r="76" spans="1:7" x14ac:dyDescent="0.35">
      <c r="A76" s="1" t="s">
        <v>212</v>
      </c>
    </row>
    <row r="77" spans="1:7" x14ac:dyDescent="0.35">
      <c r="A77" s="48" t="s">
        <v>213</v>
      </c>
      <c r="B77" s="3" t="s">
        <v>131</v>
      </c>
    </row>
    <row r="78" spans="1:7" x14ac:dyDescent="0.35">
      <c r="A78" t="s">
        <v>214</v>
      </c>
    </row>
    <row r="79" spans="1:7" x14ac:dyDescent="0.35">
      <c r="A79" t="s">
        <v>267</v>
      </c>
      <c r="B79" t="s">
        <v>216</v>
      </c>
      <c r="C79" t="s">
        <v>216</v>
      </c>
    </row>
    <row r="80" spans="1:7" x14ac:dyDescent="0.35">
      <c r="B80" s="49">
        <v>45625</v>
      </c>
      <c r="C80" s="49">
        <v>45657</v>
      </c>
    </row>
    <row r="81" spans="1:3" x14ac:dyDescent="0.35">
      <c r="A81" t="s">
        <v>515</v>
      </c>
      <c r="B81">
        <v>14.037599999999999</v>
      </c>
      <c r="C81">
        <v>13.7532</v>
      </c>
    </row>
    <row r="82" spans="1:3" x14ac:dyDescent="0.35">
      <c r="A82" t="s">
        <v>269</v>
      </c>
      <c r="B82">
        <v>13.843299999999999</v>
      </c>
      <c r="C82">
        <v>13.562799999999999</v>
      </c>
    </row>
    <row r="83" spans="1:3" x14ac:dyDescent="0.35">
      <c r="A83" t="s">
        <v>516</v>
      </c>
      <c r="B83">
        <v>13.6416</v>
      </c>
      <c r="C83">
        <v>13.3599</v>
      </c>
    </row>
    <row r="84" spans="1:3" x14ac:dyDescent="0.35">
      <c r="A84" t="s">
        <v>271</v>
      </c>
      <c r="B84">
        <v>13.641400000000001</v>
      </c>
      <c r="C84">
        <v>13.3597</v>
      </c>
    </row>
    <row r="86" spans="1:3" x14ac:dyDescent="0.35">
      <c r="A86" t="s">
        <v>218</v>
      </c>
      <c r="B86" s="3" t="s">
        <v>131</v>
      </c>
    </row>
    <row r="87" spans="1:3" x14ac:dyDescent="0.35">
      <c r="A87" t="s">
        <v>219</v>
      </c>
      <c r="B87" s="3" t="s">
        <v>131</v>
      </c>
    </row>
    <row r="88" spans="1:3" ht="30" customHeight="1" x14ac:dyDescent="0.35">
      <c r="A88" s="48" t="s">
        <v>220</v>
      </c>
      <c r="B88" s="3" t="s">
        <v>131</v>
      </c>
    </row>
    <row r="89" spans="1:3" ht="30" customHeight="1" x14ac:dyDescent="0.35">
      <c r="A89" s="48" t="s">
        <v>221</v>
      </c>
      <c r="B89" s="3" t="s">
        <v>131</v>
      </c>
    </row>
    <row r="90" spans="1:3" x14ac:dyDescent="0.35">
      <c r="A90" t="s">
        <v>517</v>
      </c>
      <c r="B90" s="50">
        <v>8.1500000000000003E-2</v>
      </c>
    </row>
    <row r="91" spans="1:3" ht="45" customHeight="1" x14ac:dyDescent="0.35">
      <c r="A91" s="48" t="s">
        <v>223</v>
      </c>
      <c r="B91" s="3" t="s">
        <v>131</v>
      </c>
    </row>
    <row r="92" spans="1:3" x14ac:dyDescent="0.35">
      <c r="B92" s="3"/>
    </row>
    <row r="93" spans="1:3" ht="30" customHeight="1" x14ac:dyDescent="0.35">
      <c r="A93" s="48" t="s">
        <v>224</v>
      </c>
      <c r="B93" s="3" t="s">
        <v>131</v>
      </c>
    </row>
    <row r="94" spans="1:3" ht="30" customHeight="1" x14ac:dyDescent="0.35">
      <c r="A94" s="48" t="s">
        <v>225</v>
      </c>
      <c r="B94">
        <v>224.77</v>
      </c>
    </row>
    <row r="95" spans="1:3" ht="30" customHeight="1" x14ac:dyDescent="0.35">
      <c r="A95" s="48" t="s">
        <v>226</v>
      </c>
      <c r="B95" s="3" t="s">
        <v>131</v>
      </c>
    </row>
    <row r="96" spans="1:3" ht="30" customHeight="1" x14ac:dyDescent="0.35">
      <c r="A96" s="48" t="s">
        <v>227</v>
      </c>
      <c r="B96" s="3" t="s">
        <v>131</v>
      </c>
    </row>
    <row r="98" spans="1:4" ht="70" customHeight="1" x14ac:dyDescent="0.35">
      <c r="A98" s="71" t="s">
        <v>237</v>
      </c>
      <c r="B98" s="71" t="s">
        <v>238</v>
      </c>
      <c r="C98" s="71" t="s">
        <v>5</v>
      </c>
      <c r="D98" s="71" t="s">
        <v>6</v>
      </c>
    </row>
    <row r="99" spans="1:4" ht="70" customHeight="1" x14ac:dyDescent="0.35">
      <c r="A99" s="71" t="s">
        <v>1884</v>
      </c>
      <c r="B99" s="71"/>
      <c r="C99" s="71" t="s">
        <v>68</v>
      </c>
      <c r="D99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H99"/>
  <sheetViews>
    <sheetView showGridLines="0" workbookViewId="0">
      <pane ySplit="4" topLeftCell="A59" activePane="bottomLeft" state="frozen"/>
      <selection pane="bottomLeft" activeCell="A5" sqref="A5"/>
    </sheetView>
  </sheetViews>
  <sheetFormatPr defaultRowHeight="14.5" x14ac:dyDescent="0.35"/>
  <cols>
    <col min="1" max="1" width="50.54296875" customWidth="1"/>
    <col min="2" max="2" width="22" bestFit="1" customWidth="1"/>
    <col min="3" max="3" width="26.7265625" customWidth="1"/>
    <col min="4" max="4" width="22" customWidth="1"/>
    <col min="5" max="5" width="16.453125" customWidth="1"/>
    <col min="6" max="6" width="22" customWidth="1"/>
    <col min="7" max="7" width="6.1796875" style="2" bestFit="1" customWidth="1"/>
    <col min="12" max="12" width="70.26953125" bestFit="1" customWidth="1"/>
    <col min="13" max="13" width="10.81640625" bestFit="1" customWidth="1"/>
    <col min="14" max="14" width="10.54296875" bestFit="1" customWidth="1"/>
    <col min="15" max="15" width="12" bestFit="1" customWidth="1"/>
    <col min="16" max="16" width="12.54296875" customWidth="1"/>
  </cols>
  <sheetData>
    <row r="1" spans="1:8" ht="36.75" customHeight="1" x14ac:dyDescent="0.35">
      <c r="A1" s="74" t="s">
        <v>1885</v>
      </c>
      <c r="B1" s="75"/>
      <c r="C1" s="75"/>
      <c r="D1" s="75"/>
      <c r="E1" s="75"/>
      <c r="F1" s="75"/>
      <c r="G1" s="76"/>
      <c r="H1" s="47" t="str">
        <f>HYPERLINK("[EDEL_Portfolio Monthly Notes 31-Dec-2024.xlsx]Index!A1","Index")</f>
        <v>Index</v>
      </c>
    </row>
    <row r="2" spans="1:8" ht="19.5" customHeight="1" x14ac:dyDescent="0.35">
      <c r="A2" s="74" t="s">
        <v>1886</v>
      </c>
      <c r="B2" s="75"/>
      <c r="C2" s="75"/>
      <c r="D2" s="75"/>
      <c r="E2" s="75"/>
      <c r="F2" s="75"/>
      <c r="G2" s="76"/>
    </row>
    <row r="4" spans="1:8" ht="48" customHeight="1" x14ac:dyDescent="0.35">
      <c r="A4" s="4" t="s">
        <v>123</v>
      </c>
      <c r="B4" s="4" t="s">
        <v>124</v>
      </c>
      <c r="C4" s="4" t="s">
        <v>125</v>
      </c>
      <c r="D4" s="5" t="s">
        <v>126</v>
      </c>
      <c r="E4" s="6" t="s">
        <v>127</v>
      </c>
      <c r="F4" s="6" t="s">
        <v>128</v>
      </c>
      <c r="G4" s="7" t="s">
        <v>129</v>
      </c>
    </row>
    <row r="5" spans="1:8" x14ac:dyDescent="0.35">
      <c r="A5" s="8"/>
      <c r="B5" s="31"/>
      <c r="C5" s="31"/>
      <c r="D5" s="9"/>
      <c r="E5" s="10"/>
      <c r="F5" s="11"/>
      <c r="G5" s="12"/>
    </row>
    <row r="6" spans="1:8" x14ac:dyDescent="0.35">
      <c r="A6" s="17" t="s">
        <v>130</v>
      </c>
      <c r="B6" s="32"/>
      <c r="C6" s="32"/>
      <c r="D6" s="14"/>
      <c r="E6" s="15"/>
      <c r="F6" s="16"/>
      <c r="G6" s="16"/>
    </row>
    <row r="7" spans="1:8" x14ac:dyDescent="0.35">
      <c r="A7" s="17" t="s">
        <v>296</v>
      </c>
      <c r="B7" s="32"/>
      <c r="C7" s="32"/>
      <c r="D7" s="14"/>
      <c r="E7" s="15"/>
      <c r="F7" s="16"/>
      <c r="G7" s="16"/>
    </row>
    <row r="8" spans="1:8" x14ac:dyDescent="0.35">
      <c r="A8" s="13" t="s">
        <v>344</v>
      </c>
      <c r="B8" s="32" t="s">
        <v>345</v>
      </c>
      <c r="C8" s="32" t="s">
        <v>346</v>
      </c>
      <c r="D8" s="14">
        <v>196593</v>
      </c>
      <c r="E8" s="15">
        <v>4145.8500000000004</v>
      </c>
      <c r="F8" s="16">
        <v>5.11E-2</v>
      </c>
      <c r="G8" s="16"/>
    </row>
    <row r="9" spans="1:8" x14ac:dyDescent="0.35">
      <c r="A9" s="13" t="s">
        <v>372</v>
      </c>
      <c r="B9" s="32" t="s">
        <v>373</v>
      </c>
      <c r="C9" s="32" t="s">
        <v>307</v>
      </c>
      <c r="D9" s="14">
        <v>42133</v>
      </c>
      <c r="E9" s="15">
        <v>4071.29</v>
      </c>
      <c r="F9" s="16">
        <v>5.0200000000000002E-2</v>
      </c>
      <c r="G9" s="16"/>
    </row>
    <row r="10" spans="1:8" x14ac:dyDescent="0.35">
      <c r="A10" s="13" t="s">
        <v>357</v>
      </c>
      <c r="B10" s="32" t="s">
        <v>358</v>
      </c>
      <c r="C10" s="32" t="s">
        <v>307</v>
      </c>
      <c r="D10" s="14">
        <v>62685</v>
      </c>
      <c r="E10" s="15">
        <v>4048.01</v>
      </c>
      <c r="F10" s="16">
        <v>4.99E-2</v>
      </c>
      <c r="G10" s="16"/>
    </row>
    <row r="11" spans="1:8" x14ac:dyDescent="0.35">
      <c r="A11" s="13" t="s">
        <v>1369</v>
      </c>
      <c r="B11" s="32" t="s">
        <v>1370</v>
      </c>
      <c r="C11" s="32" t="s">
        <v>526</v>
      </c>
      <c r="D11" s="14">
        <v>460465</v>
      </c>
      <c r="E11" s="15">
        <v>4040.81</v>
      </c>
      <c r="F11" s="16">
        <v>4.9799999999999997E-2</v>
      </c>
      <c r="G11" s="16"/>
    </row>
    <row r="12" spans="1:8" x14ac:dyDescent="0.35">
      <c r="A12" s="13" t="s">
        <v>485</v>
      </c>
      <c r="B12" s="32" t="s">
        <v>486</v>
      </c>
      <c r="C12" s="32" t="s">
        <v>393</v>
      </c>
      <c r="D12" s="14">
        <v>22205</v>
      </c>
      <c r="E12" s="15">
        <v>3982.76</v>
      </c>
      <c r="F12" s="16">
        <v>4.9099999999999998E-2</v>
      </c>
      <c r="G12" s="16"/>
    </row>
    <row r="13" spans="1:8" x14ac:dyDescent="0.35">
      <c r="A13" s="13" t="s">
        <v>332</v>
      </c>
      <c r="B13" s="32" t="s">
        <v>333</v>
      </c>
      <c r="C13" s="32" t="s">
        <v>334</v>
      </c>
      <c r="D13" s="14">
        <v>73600</v>
      </c>
      <c r="E13" s="15">
        <v>3919.49</v>
      </c>
      <c r="F13" s="16">
        <v>4.8300000000000003E-2</v>
      </c>
      <c r="G13" s="16"/>
    </row>
    <row r="14" spans="1:8" x14ac:dyDescent="0.35">
      <c r="A14" s="13" t="s">
        <v>369</v>
      </c>
      <c r="B14" s="32" t="s">
        <v>370</v>
      </c>
      <c r="C14" s="32" t="s">
        <v>371</v>
      </c>
      <c r="D14" s="14">
        <v>328917</v>
      </c>
      <c r="E14" s="15">
        <v>3710.68</v>
      </c>
      <c r="F14" s="16">
        <v>4.5699999999999998E-2</v>
      </c>
      <c r="G14" s="16"/>
    </row>
    <row r="15" spans="1:8" x14ac:dyDescent="0.35">
      <c r="A15" s="13" t="s">
        <v>448</v>
      </c>
      <c r="B15" s="32" t="s">
        <v>449</v>
      </c>
      <c r="C15" s="32" t="s">
        <v>321</v>
      </c>
      <c r="D15" s="14">
        <v>149042</v>
      </c>
      <c r="E15" s="15">
        <v>3510.98</v>
      </c>
      <c r="F15" s="16">
        <v>4.3299999999999998E-2</v>
      </c>
      <c r="G15" s="16"/>
    </row>
    <row r="16" spans="1:8" x14ac:dyDescent="0.35">
      <c r="A16" s="13" t="s">
        <v>1179</v>
      </c>
      <c r="B16" s="32" t="s">
        <v>1180</v>
      </c>
      <c r="C16" s="32" t="s">
        <v>393</v>
      </c>
      <c r="D16" s="14">
        <v>373592</v>
      </c>
      <c r="E16" s="15">
        <v>2862.65</v>
      </c>
      <c r="F16" s="16">
        <v>3.5299999999999998E-2</v>
      </c>
      <c r="G16" s="16"/>
    </row>
    <row r="17" spans="1:7" x14ac:dyDescent="0.35">
      <c r="A17" s="13" t="s">
        <v>540</v>
      </c>
      <c r="B17" s="32" t="s">
        <v>541</v>
      </c>
      <c r="C17" s="32" t="s">
        <v>307</v>
      </c>
      <c r="D17" s="14">
        <v>20822</v>
      </c>
      <c r="E17" s="15">
        <v>2663.02</v>
      </c>
      <c r="F17" s="16">
        <v>3.2800000000000003E-2</v>
      </c>
      <c r="G17" s="16"/>
    </row>
    <row r="18" spans="1:7" x14ac:dyDescent="0.35">
      <c r="A18" s="13" t="s">
        <v>478</v>
      </c>
      <c r="B18" s="32" t="s">
        <v>479</v>
      </c>
      <c r="C18" s="32" t="s">
        <v>299</v>
      </c>
      <c r="D18" s="14">
        <v>1304981</v>
      </c>
      <c r="E18" s="15">
        <v>2610.2199999999998</v>
      </c>
      <c r="F18" s="16">
        <v>3.2199999999999999E-2</v>
      </c>
      <c r="G18" s="16"/>
    </row>
    <row r="19" spans="1:7" x14ac:dyDescent="0.35">
      <c r="A19" s="13" t="s">
        <v>391</v>
      </c>
      <c r="B19" s="32" t="s">
        <v>392</v>
      </c>
      <c r="C19" s="32" t="s">
        <v>393</v>
      </c>
      <c r="D19" s="14">
        <v>145083</v>
      </c>
      <c r="E19" s="15">
        <v>2596.91</v>
      </c>
      <c r="F19" s="16">
        <v>3.2000000000000001E-2</v>
      </c>
      <c r="G19" s="16"/>
    </row>
    <row r="20" spans="1:7" x14ac:dyDescent="0.35">
      <c r="A20" s="13" t="s">
        <v>945</v>
      </c>
      <c r="B20" s="32" t="s">
        <v>946</v>
      </c>
      <c r="C20" s="32" t="s">
        <v>371</v>
      </c>
      <c r="D20" s="14">
        <v>346170</v>
      </c>
      <c r="E20" s="15">
        <v>2491.9</v>
      </c>
      <c r="F20" s="16">
        <v>3.0700000000000002E-2</v>
      </c>
      <c r="G20" s="16"/>
    </row>
    <row r="21" spans="1:7" x14ac:dyDescent="0.35">
      <c r="A21" s="13" t="s">
        <v>1887</v>
      </c>
      <c r="B21" s="32" t="s">
        <v>1888</v>
      </c>
      <c r="C21" s="32" t="s">
        <v>346</v>
      </c>
      <c r="D21" s="14">
        <v>190709</v>
      </c>
      <c r="E21" s="15">
        <v>1941.13</v>
      </c>
      <c r="F21" s="16">
        <v>2.3900000000000001E-2</v>
      </c>
      <c r="G21" s="16"/>
    </row>
    <row r="22" spans="1:7" x14ac:dyDescent="0.35">
      <c r="A22" s="13" t="s">
        <v>466</v>
      </c>
      <c r="B22" s="32" t="s">
        <v>467</v>
      </c>
      <c r="C22" s="32" t="s">
        <v>398</v>
      </c>
      <c r="D22" s="14">
        <v>261866</v>
      </c>
      <c r="E22" s="15">
        <v>1906.38</v>
      </c>
      <c r="F22" s="16">
        <v>2.35E-2</v>
      </c>
      <c r="G22" s="16"/>
    </row>
    <row r="23" spans="1:7" x14ac:dyDescent="0.35">
      <c r="A23" s="13" t="s">
        <v>497</v>
      </c>
      <c r="B23" s="32" t="s">
        <v>498</v>
      </c>
      <c r="C23" s="32" t="s">
        <v>414</v>
      </c>
      <c r="D23" s="14">
        <v>52204</v>
      </c>
      <c r="E23" s="15">
        <v>1709.16</v>
      </c>
      <c r="F23" s="16">
        <v>2.1100000000000001E-2</v>
      </c>
      <c r="G23" s="16"/>
    </row>
    <row r="24" spans="1:7" x14ac:dyDescent="0.35">
      <c r="A24" s="13" t="s">
        <v>1212</v>
      </c>
      <c r="B24" s="32" t="s">
        <v>1213</v>
      </c>
      <c r="C24" s="32" t="s">
        <v>318</v>
      </c>
      <c r="D24" s="14">
        <v>465033</v>
      </c>
      <c r="E24" s="15">
        <v>1589.48</v>
      </c>
      <c r="F24" s="16">
        <v>1.9599999999999999E-2</v>
      </c>
      <c r="G24" s="16"/>
    </row>
    <row r="25" spans="1:7" x14ac:dyDescent="0.35">
      <c r="A25" s="13" t="s">
        <v>558</v>
      </c>
      <c r="B25" s="32" t="s">
        <v>559</v>
      </c>
      <c r="C25" s="32" t="s">
        <v>482</v>
      </c>
      <c r="D25" s="14">
        <v>73281</v>
      </c>
      <c r="E25" s="15">
        <v>1377.65</v>
      </c>
      <c r="F25" s="16">
        <v>1.7000000000000001E-2</v>
      </c>
      <c r="G25" s="16"/>
    </row>
    <row r="26" spans="1:7" x14ac:dyDescent="0.35">
      <c r="A26" s="13" t="s">
        <v>545</v>
      </c>
      <c r="B26" s="32" t="s">
        <v>546</v>
      </c>
      <c r="C26" s="32" t="s">
        <v>334</v>
      </c>
      <c r="D26" s="14">
        <v>32718</v>
      </c>
      <c r="E26" s="15">
        <v>1373.85</v>
      </c>
      <c r="F26" s="16">
        <v>1.6899999999999998E-2</v>
      </c>
      <c r="G26" s="16"/>
    </row>
    <row r="27" spans="1:7" x14ac:dyDescent="0.35">
      <c r="A27" s="13" t="s">
        <v>389</v>
      </c>
      <c r="B27" s="32" t="s">
        <v>390</v>
      </c>
      <c r="C27" s="32" t="s">
        <v>307</v>
      </c>
      <c r="D27" s="14">
        <v>46171</v>
      </c>
      <c r="E27" s="15">
        <v>1314.58</v>
      </c>
      <c r="F27" s="16">
        <v>1.6199999999999999E-2</v>
      </c>
      <c r="G27" s="16"/>
    </row>
    <row r="28" spans="1:7" x14ac:dyDescent="0.35">
      <c r="A28" s="13" t="s">
        <v>410</v>
      </c>
      <c r="B28" s="32" t="s">
        <v>411</v>
      </c>
      <c r="C28" s="32" t="s">
        <v>304</v>
      </c>
      <c r="D28" s="14">
        <v>310686</v>
      </c>
      <c r="E28" s="15">
        <v>1269.93</v>
      </c>
      <c r="F28" s="16">
        <v>1.5699999999999999E-2</v>
      </c>
      <c r="G28" s="16"/>
    </row>
    <row r="29" spans="1:7" x14ac:dyDescent="0.35">
      <c r="A29" s="13" t="s">
        <v>507</v>
      </c>
      <c r="B29" s="32" t="s">
        <v>508</v>
      </c>
      <c r="C29" s="32" t="s">
        <v>509</v>
      </c>
      <c r="D29" s="14">
        <v>290229</v>
      </c>
      <c r="E29" s="15">
        <v>1250.1600000000001</v>
      </c>
      <c r="F29" s="16">
        <v>1.54E-2</v>
      </c>
      <c r="G29" s="16"/>
    </row>
    <row r="30" spans="1:7" x14ac:dyDescent="0.35">
      <c r="A30" s="13" t="s">
        <v>549</v>
      </c>
      <c r="B30" s="32" t="s">
        <v>550</v>
      </c>
      <c r="C30" s="32" t="s">
        <v>551</v>
      </c>
      <c r="D30" s="14">
        <v>2570</v>
      </c>
      <c r="E30" s="15">
        <v>1221.1199999999999</v>
      </c>
      <c r="F30" s="16">
        <v>1.5100000000000001E-2</v>
      </c>
      <c r="G30" s="16"/>
    </row>
    <row r="31" spans="1:7" x14ac:dyDescent="0.35">
      <c r="A31" s="13" t="s">
        <v>493</v>
      </c>
      <c r="B31" s="32" t="s">
        <v>494</v>
      </c>
      <c r="C31" s="32" t="s">
        <v>321</v>
      </c>
      <c r="D31" s="14">
        <v>70413</v>
      </c>
      <c r="E31" s="15">
        <v>1193.6400000000001</v>
      </c>
      <c r="F31" s="16">
        <v>1.47E-2</v>
      </c>
      <c r="G31" s="16"/>
    </row>
    <row r="32" spans="1:7" x14ac:dyDescent="0.35">
      <c r="A32" s="13" t="s">
        <v>1889</v>
      </c>
      <c r="B32" s="32" t="s">
        <v>1890</v>
      </c>
      <c r="C32" s="32" t="s">
        <v>313</v>
      </c>
      <c r="D32" s="14">
        <v>276967</v>
      </c>
      <c r="E32" s="15">
        <v>1170.74</v>
      </c>
      <c r="F32" s="16">
        <v>1.44E-2</v>
      </c>
      <c r="G32" s="16"/>
    </row>
    <row r="33" spans="1:7" x14ac:dyDescent="0.35">
      <c r="A33" s="13" t="s">
        <v>1402</v>
      </c>
      <c r="B33" s="32" t="s">
        <v>1403</v>
      </c>
      <c r="C33" s="32" t="s">
        <v>1404</v>
      </c>
      <c r="D33" s="14">
        <v>324721</v>
      </c>
      <c r="E33" s="15">
        <v>1124.18</v>
      </c>
      <c r="F33" s="16">
        <v>1.3899999999999999E-2</v>
      </c>
      <c r="G33" s="16"/>
    </row>
    <row r="34" spans="1:7" x14ac:dyDescent="0.35">
      <c r="A34" s="13" t="s">
        <v>437</v>
      </c>
      <c r="B34" s="32" t="s">
        <v>438</v>
      </c>
      <c r="C34" s="32" t="s">
        <v>421</v>
      </c>
      <c r="D34" s="14">
        <v>38642</v>
      </c>
      <c r="E34" s="15">
        <v>1076.76</v>
      </c>
      <c r="F34" s="16">
        <v>1.3299999999999999E-2</v>
      </c>
      <c r="G34" s="16"/>
    </row>
    <row r="35" spans="1:7" x14ac:dyDescent="0.35">
      <c r="A35" s="13" t="s">
        <v>1373</v>
      </c>
      <c r="B35" s="32" t="s">
        <v>1374</v>
      </c>
      <c r="C35" s="32" t="s">
        <v>526</v>
      </c>
      <c r="D35" s="14">
        <v>147469</v>
      </c>
      <c r="E35" s="15">
        <v>1058.97</v>
      </c>
      <c r="F35" s="16">
        <v>1.3100000000000001E-2</v>
      </c>
      <c r="G35" s="16"/>
    </row>
    <row r="36" spans="1:7" x14ac:dyDescent="0.35">
      <c r="A36" s="13" t="s">
        <v>1891</v>
      </c>
      <c r="B36" s="32" t="s">
        <v>1892</v>
      </c>
      <c r="C36" s="32" t="s">
        <v>1241</v>
      </c>
      <c r="D36" s="14">
        <v>85148</v>
      </c>
      <c r="E36" s="15">
        <v>1048.9000000000001</v>
      </c>
      <c r="F36" s="16">
        <v>1.29E-2</v>
      </c>
      <c r="G36" s="16"/>
    </row>
    <row r="37" spans="1:7" x14ac:dyDescent="0.35">
      <c r="A37" s="13" t="s">
        <v>556</v>
      </c>
      <c r="B37" s="32" t="s">
        <v>557</v>
      </c>
      <c r="C37" s="32" t="s">
        <v>414</v>
      </c>
      <c r="D37" s="14">
        <v>13707</v>
      </c>
      <c r="E37" s="15">
        <v>996.82</v>
      </c>
      <c r="F37" s="16">
        <v>1.23E-2</v>
      </c>
      <c r="G37" s="16"/>
    </row>
    <row r="38" spans="1:7" x14ac:dyDescent="0.35">
      <c r="A38" s="13" t="s">
        <v>947</v>
      </c>
      <c r="B38" s="32" t="s">
        <v>948</v>
      </c>
      <c r="C38" s="32" t="s">
        <v>321</v>
      </c>
      <c r="D38" s="14">
        <v>70643</v>
      </c>
      <c r="E38" s="15">
        <v>942.73</v>
      </c>
      <c r="F38" s="16">
        <v>1.1599999999999999E-2</v>
      </c>
      <c r="G38" s="16"/>
    </row>
    <row r="39" spans="1:7" x14ac:dyDescent="0.35">
      <c r="A39" s="13" t="s">
        <v>560</v>
      </c>
      <c r="B39" s="32" t="s">
        <v>561</v>
      </c>
      <c r="C39" s="32" t="s">
        <v>441</v>
      </c>
      <c r="D39" s="14">
        <v>9352</v>
      </c>
      <c r="E39" s="15">
        <v>914.93</v>
      </c>
      <c r="F39" s="16">
        <v>1.1299999999999999E-2</v>
      </c>
      <c r="G39" s="16"/>
    </row>
    <row r="40" spans="1:7" x14ac:dyDescent="0.35">
      <c r="A40" s="13" t="s">
        <v>1893</v>
      </c>
      <c r="B40" s="32" t="s">
        <v>1894</v>
      </c>
      <c r="C40" s="32" t="s">
        <v>421</v>
      </c>
      <c r="D40" s="14">
        <v>39037</v>
      </c>
      <c r="E40" s="15">
        <v>902.34</v>
      </c>
      <c r="F40" s="16">
        <v>1.11E-2</v>
      </c>
      <c r="G40" s="16"/>
    </row>
    <row r="41" spans="1:7" x14ac:dyDescent="0.35">
      <c r="A41" s="13" t="s">
        <v>957</v>
      </c>
      <c r="B41" s="32" t="s">
        <v>958</v>
      </c>
      <c r="C41" s="32" t="s">
        <v>371</v>
      </c>
      <c r="D41" s="14">
        <v>102410</v>
      </c>
      <c r="E41" s="15">
        <v>879.14</v>
      </c>
      <c r="F41" s="16">
        <v>1.0800000000000001E-2</v>
      </c>
      <c r="G41" s="16"/>
    </row>
    <row r="42" spans="1:7" x14ac:dyDescent="0.35">
      <c r="A42" s="13" t="s">
        <v>1206</v>
      </c>
      <c r="B42" s="32" t="s">
        <v>1207</v>
      </c>
      <c r="C42" s="32" t="s">
        <v>421</v>
      </c>
      <c r="D42" s="14">
        <v>47923</v>
      </c>
      <c r="E42" s="15">
        <v>811.82</v>
      </c>
      <c r="F42" s="16">
        <v>0.01</v>
      </c>
      <c r="G42" s="16"/>
    </row>
    <row r="43" spans="1:7" x14ac:dyDescent="0.35">
      <c r="A43" s="13" t="s">
        <v>422</v>
      </c>
      <c r="B43" s="32" t="s">
        <v>423</v>
      </c>
      <c r="C43" s="32" t="s">
        <v>368</v>
      </c>
      <c r="D43" s="14">
        <v>76158</v>
      </c>
      <c r="E43" s="15">
        <v>802.1</v>
      </c>
      <c r="F43" s="16">
        <v>9.9000000000000008E-3</v>
      </c>
      <c r="G43" s="16"/>
    </row>
    <row r="44" spans="1:7" x14ac:dyDescent="0.35">
      <c r="A44" s="13" t="s">
        <v>1895</v>
      </c>
      <c r="B44" s="32" t="s">
        <v>1896</v>
      </c>
      <c r="C44" s="32" t="s">
        <v>356</v>
      </c>
      <c r="D44" s="14">
        <v>372339</v>
      </c>
      <c r="E44" s="15">
        <v>801.46</v>
      </c>
      <c r="F44" s="16">
        <v>9.9000000000000008E-3</v>
      </c>
      <c r="G44" s="16"/>
    </row>
    <row r="45" spans="1:7" x14ac:dyDescent="0.35">
      <c r="A45" s="13" t="s">
        <v>412</v>
      </c>
      <c r="B45" s="32" t="s">
        <v>413</v>
      </c>
      <c r="C45" s="32" t="s">
        <v>414</v>
      </c>
      <c r="D45" s="14">
        <v>18031</v>
      </c>
      <c r="E45" s="15">
        <v>799.97</v>
      </c>
      <c r="F45" s="16">
        <v>9.9000000000000008E-3</v>
      </c>
      <c r="G45" s="16"/>
    </row>
    <row r="46" spans="1:7" x14ac:dyDescent="0.35">
      <c r="A46" s="13" t="s">
        <v>1191</v>
      </c>
      <c r="B46" s="32" t="s">
        <v>1192</v>
      </c>
      <c r="C46" s="32" t="s">
        <v>398</v>
      </c>
      <c r="D46" s="14">
        <v>5542</v>
      </c>
      <c r="E46" s="15">
        <v>798.72</v>
      </c>
      <c r="F46" s="16">
        <v>9.7999999999999997E-3</v>
      </c>
      <c r="G46" s="16"/>
    </row>
    <row r="47" spans="1:7" x14ac:dyDescent="0.35">
      <c r="A47" s="13" t="s">
        <v>491</v>
      </c>
      <c r="B47" s="32" t="s">
        <v>492</v>
      </c>
      <c r="C47" s="32" t="s">
        <v>421</v>
      </c>
      <c r="D47" s="14">
        <v>48561</v>
      </c>
      <c r="E47" s="15">
        <v>793.49</v>
      </c>
      <c r="F47" s="16">
        <v>9.7999999999999997E-3</v>
      </c>
      <c r="G47" s="16"/>
    </row>
    <row r="48" spans="1:7" x14ac:dyDescent="0.35">
      <c r="A48" s="13" t="s">
        <v>1187</v>
      </c>
      <c r="B48" s="32" t="s">
        <v>1188</v>
      </c>
      <c r="C48" s="32" t="s">
        <v>340</v>
      </c>
      <c r="D48" s="14">
        <v>51852</v>
      </c>
      <c r="E48" s="15">
        <v>770.49</v>
      </c>
      <c r="F48" s="16">
        <v>9.4999999999999998E-3</v>
      </c>
      <c r="G48" s="16"/>
    </row>
    <row r="49" spans="1:7" x14ac:dyDescent="0.35">
      <c r="A49" s="13" t="s">
        <v>568</v>
      </c>
      <c r="B49" s="32" t="s">
        <v>569</v>
      </c>
      <c r="C49" s="32" t="s">
        <v>365</v>
      </c>
      <c r="D49" s="14">
        <v>31650</v>
      </c>
      <c r="E49" s="15">
        <v>705.1</v>
      </c>
      <c r="F49" s="16">
        <v>8.6999999999999994E-3</v>
      </c>
      <c r="G49" s="16"/>
    </row>
    <row r="50" spans="1:7" x14ac:dyDescent="0.35">
      <c r="A50" s="13" t="s">
        <v>1897</v>
      </c>
      <c r="B50" s="32" t="s">
        <v>1898</v>
      </c>
      <c r="C50" s="32" t="s">
        <v>356</v>
      </c>
      <c r="D50" s="14">
        <v>10482</v>
      </c>
      <c r="E50" s="15">
        <v>697.38</v>
      </c>
      <c r="F50" s="16">
        <v>8.6E-3</v>
      </c>
      <c r="G50" s="16"/>
    </row>
    <row r="51" spans="1:7" x14ac:dyDescent="0.35">
      <c r="A51" s="13" t="s">
        <v>503</v>
      </c>
      <c r="B51" s="32" t="s">
        <v>504</v>
      </c>
      <c r="C51" s="32" t="s">
        <v>321</v>
      </c>
      <c r="D51" s="14">
        <v>21147</v>
      </c>
      <c r="E51" s="15">
        <v>620.07000000000005</v>
      </c>
      <c r="F51" s="16">
        <v>7.6E-3</v>
      </c>
      <c r="G51" s="16"/>
    </row>
    <row r="52" spans="1:7" x14ac:dyDescent="0.35">
      <c r="A52" s="13" t="s">
        <v>959</v>
      </c>
      <c r="B52" s="32" t="s">
        <v>960</v>
      </c>
      <c r="C52" s="32" t="s">
        <v>321</v>
      </c>
      <c r="D52" s="14">
        <v>169074</v>
      </c>
      <c r="E52" s="15">
        <v>617.71</v>
      </c>
      <c r="F52" s="16">
        <v>7.6E-3</v>
      </c>
      <c r="G52" s="16"/>
    </row>
    <row r="53" spans="1:7" x14ac:dyDescent="0.35">
      <c r="A53" s="13" t="s">
        <v>415</v>
      </c>
      <c r="B53" s="32" t="s">
        <v>416</v>
      </c>
      <c r="C53" s="32" t="s">
        <v>299</v>
      </c>
      <c r="D53" s="14">
        <v>91810</v>
      </c>
      <c r="E53" s="15">
        <v>486.55</v>
      </c>
      <c r="F53" s="16">
        <v>6.0000000000000001E-3</v>
      </c>
      <c r="G53" s="16"/>
    </row>
    <row r="54" spans="1:7" x14ac:dyDescent="0.35">
      <c r="A54" s="13" t="s">
        <v>1216</v>
      </c>
      <c r="B54" s="32" t="s">
        <v>1217</v>
      </c>
      <c r="C54" s="32" t="s">
        <v>356</v>
      </c>
      <c r="D54" s="14">
        <v>206826</v>
      </c>
      <c r="E54" s="15">
        <v>485.44</v>
      </c>
      <c r="F54" s="16">
        <v>6.0000000000000001E-3</v>
      </c>
      <c r="G54" s="16"/>
    </row>
    <row r="55" spans="1:7" x14ac:dyDescent="0.35">
      <c r="A55" s="13" t="s">
        <v>1224</v>
      </c>
      <c r="B55" s="32" t="s">
        <v>1225</v>
      </c>
      <c r="C55" s="32" t="s">
        <v>398</v>
      </c>
      <c r="D55" s="14">
        <v>11149</v>
      </c>
      <c r="E55" s="15">
        <v>450.39</v>
      </c>
      <c r="F55" s="16">
        <v>5.5999999999999999E-3</v>
      </c>
      <c r="G55" s="16"/>
    </row>
    <row r="56" spans="1:7" x14ac:dyDescent="0.35">
      <c r="A56" s="13" t="s">
        <v>1899</v>
      </c>
      <c r="B56" s="32" t="s">
        <v>1900</v>
      </c>
      <c r="C56" s="32" t="s">
        <v>1901</v>
      </c>
      <c r="D56" s="14">
        <v>35752</v>
      </c>
      <c r="E56" s="15">
        <v>416.94</v>
      </c>
      <c r="F56" s="16">
        <v>5.1000000000000004E-3</v>
      </c>
      <c r="G56" s="16"/>
    </row>
    <row r="57" spans="1:7" x14ac:dyDescent="0.35">
      <c r="A57" s="13" t="s">
        <v>1868</v>
      </c>
      <c r="B57" s="32" t="s">
        <v>1869</v>
      </c>
      <c r="C57" s="32" t="s">
        <v>324</v>
      </c>
      <c r="D57" s="14">
        <v>21920</v>
      </c>
      <c r="E57" s="15">
        <v>246.13</v>
      </c>
      <c r="F57" s="16">
        <v>3.0000000000000001E-3</v>
      </c>
      <c r="G57" s="16"/>
    </row>
    <row r="58" spans="1:7" x14ac:dyDescent="0.35">
      <c r="A58" s="17" t="s">
        <v>193</v>
      </c>
      <c r="B58" s="33"/>
      <c r="C58" s="33"/>
      <c r="D58" s="18"/>
      <c r="E58" s="37">
        <v>81220.92</v>
      </c>
      <c r="F58" s="38">
        <v>1.0012000000000001</v>
      </c>
      <c r="G58" s="21"/>
    </row>
    <row r="59" spans="1:7" x14ac:dyDescent="0.35">
      <c r="A59" s="17" t="s">
        <v>514</v>
      </c>
      <c r="B59" s="32"/>
      <c r="C59" s="32"/>
      <c r="D59" s="14"/>
      <c r="E59" s="15"/>
      <c r="F59" s="16"/>
      <c r="G59" s="16"/>
    </row>
    <row r="60" spans="1:7" x14ac:dyDescent="0.35">
      <c r="A60" s="17" t="s">
        <v>193</v>
      </c>
      <c r="B60" s="32"/>
      <c r="C60" s="32"/>
      <c r="D60" s="14"/>
      <c r="E60" s="39" t="s">
        <v>131</v>
      </c>
      <c r="F60" s="40" t="s">
        <v>131</v>
      </c>
      <c r="G60" s="16"/>
    </row>
    <row r="61" spans="1:7" x14ac:dyDescent="0.35">
      <c r="A61" s="24" t="s">
        <v>196</v>
      </c>
      <c r="B61" s="34"/>
      <c r="C61" s="34"/>
      <c r="D61" s="25"/>
      <c r="E61" s="29">
        <v>81220.92</v>
      </c>
      <c r="F61" s="30">
        <v>1.0012000000000001</v>
      </c>
      <c r="G61" s="21"/>
    </row>
    <row r="62" spans="1:7" x14ac:dyDescent="0.35">
      <c r="A62" s="13"/>
      <c r="B62" s="32"/>
      <c r="C62" s="32"/>
      <c r="D62" s="14"/>
      <c r="E62" s="15"/>
      <c r="F62" s="16"/>
      <c r="G62" s="16"/>
    </row>
    <row r="63" spans="1:7" x14ac:dyDescent="0.35">
      <c r="A63" s="13"/>
      <c r="B63" s="32"/>
      <c r="C63" s="32"/>
      <c r="D63" s="14"/>
      <c r="E63" s="15"/>
      <c r="F63" s="16"/>
      <c r="G63" s="16"/>
    </row>
    <row r="64" spans="1:7" x14ac:dyDescent="0.35">
      <c r="A64" s="17" t="s">
        <v>205</v>
      </c>
      <c r="B64" s="32"/>
      <c r="C64" s="32"/>
      <c r="D64" s="14"/>
      <c r="E64" s="15"/>
      <c r="F64" s="16"/>
      <c r="G64" s="16"/>
    </row>
    <row r="65" spans="1:7" x14ac:dyDescent="0.35">
      <c r="A65" s="13" t="s">
        <v>206</v>
      </c>
      <c r="B65" s="32"/>
      <c r="C65" s="32"/>
      <c r="D65" s="14"/>
      <c r="E65" s="15">
        <v>403.93</v>
      </c>
      <c r="F65" s="16">
        <v>5.0000000000000001E-3</v>
      </c>
      <c r="G65" s="16">
        <v>6.6451999999999997E-2</v>
      </c>
    </row>
    <row r="66" spans="1:7" x14ac:dyDescent="0.35">
      <c r="A66" s="17" t="s">
        <v>193</v>
      </c>
      <c r="B66" s="33"/>
      <c r="C66" s="33"/>
      <c r="D66" s="18"/>
      <c r="E66" s="37">
        <v>403.93</v>
      </c>
      <c r="F66" s="38">
        <v>5.0000000000000001E-3</v>
      </c>
      <c r="G66" s="21"/>
    </row>
    <row r="67" spans="1:7" x14ac:dyDescent="0.35">
      <c r="A67" s="13"/>
      <c r="B67" s="32"/>
      <c r="C67" s="32"/>
      <c r="D67" s="14"/>
      <c r="E67" s="15"/>
      <c r="F67" s="16"/>
      <c r="G67" s="16"/>
    </row>
    <row r="68" spans="1:7" x14ac:dyDescent="0.35">
      <c r="A68" s="24" t="s">
        <v>196</v>
      </c>
      <c r="B68" s="34"/>
      <c r="C68" s="34"/>
      <c r="D68" s="25"/>
      <c r="E68" s="19">
        <v>403.93</v>
      </c>
      <c r="F68" s="20">
        <v>5.0000000000000001E-3</v>
      </c>
      <c r="G68" s="21"/>
    </row>
    <row r="69" spans="1:7" x14ac:dyDescent="0.35">
      <c r="A69" s="13" t="s">
        <v>207</v>
      </c>
      <c r="B69" s="32"/>
      <c r="C69" s="32"/>
      <c r="D69" s="14"/>
      <c r="E69" s="15">
        <v>7.3538999999999993E-2</v>
      </c>
      <c r="F69" s="16">
        <v>0</v>
      </c>
      <c r="G69" s="16"/>
    </row>
    <row r="70" spans="1:7" x14ac:dyDescent="0.35">
      <c r="A70" s="13" t="s">
        <v>208</v>
      </c>
      <c r="B70" s="32"/>
      <c r="C70" s="32"/>
      <c r="D70" s="14"/>
      <c r="E70" s="36">
        <v>-507.433539</v>
      </c>
      <c r="F70" s="26">
        <v>-6.1999999999999998E-3</v>
      </c>
      <c r="G70" s="16">
        <v>6.6450999999999996E-2</v>
      </c>
    </row>
    <row r="71" spans="1:7" x14ac:dyDescent="0.35">
      <c r="A71" s="27" t="s">
        <v>209</v>
      </c>
      <c r="B71" s="35"/>
      <c r="C71" s="35"/>
      <c r="D71" s="28"/>
      <c r="E71" s="29">
        <v>81117.490000000005</v>
      </c>
      <c r="F71" s="30">
        <v>1</v>
      </c>
      <c r="G71" s="30"/>
    </row>
    <row r="76" spans="1:7" x14ac:dyDescent="0.35">
      <c r="A76" s="1" t="s">
        <v>212</v>
      </c>
    </row>
    <row r="77" spans="1:7" x14ac:dyDescent="0.35">
      <c r="A77" s="48" t="s">
        <v>213</v>
      </c>
      <c r="B77" s="3" t="s">
        <v>131</v>
      </c>
    </row>
    <row r="78" spans="1:7" x14ac:dyDescent="0.35">
      <c r="A78" t="s">
        <v>214</v>
      </c>
    </row>
    <row r="79" spans="1:7" x14ac:dyDescent="0.35">
      <c r="A79" t="s">
        <v>267</v>
      </c>
      <c r="B79" t="s">
        <v>216</v>
      </c>
      <c r="C79" t="s">
        <v>216</v>
      </c>
    </row>
    <row r="80" spans="1:7" x14ac:dyDescent="0.35">
      <c r="B80" s="49">
        <v>45625</v>
      </c>
      <c r="C80" s="49">
        <v>45657</v>
      </c>
    </row>
    <row r="81" spans="1:3" x14ac:dyDescent="0.35">
      <c r="A81" t="s">
        <v>268</v>
      </c>
      <c r="B81">
        <v>18.888400000000001</v>
      </c>
      <c r="C81">
        <v>19.04</v>
      </c>
    </row>
    <row r="82" spans="1:3" x14ac:dyDescent="0.35">
      <c r="A82" t="s">
        <v>269</v>
      </c>
      <c r="B82">
        <v>18.891500000000001</v>
      </c>
      <c r="C82">
        <v>19.043099999999999</v>
      </c>
    </row>
    <row r="83" spans="1:3" x14ac:dyDescent="0.35">
      <c r="A83" t="s">
        <v>270</v>
      </c>
      <c r="B83">
        <v>18.616</v>
      </c>
      <c r="C83">
        <v>18.7547</v>
      </c>
    </row>
    <row r="84" spans="1:3" x14ac:dyDescent="0.35">
      <c r="A84" t="s">
        <v>271</v>
      </c>
      <c r="B84">
        <v>18.616099999999999</v>
      </c>
      <c r="C84">
        <v>18.754899999999999</v>
      </c>
    </row>
    <row r="86" spans="1:3" x14ac:dyDescent="0.35">
      <c r="A86" t="s">
        <v>218</v>
      </c>
      <c r="B86" s="3" t="s">
        <v>131</v>
      </c>
    </row>
    <row r="87" spans="1:3" x14ac:dyDescent="0.35">
      <c r="A87" t="s">
        <v>219</v>
      </c>
      <c r="B87" s="3" t="s">
        <v>131</v>
      </c>
    </row>
    <row r="88" spans="1:3" ht="30" customHeight="1" x14ac:dyDescent="0.35">
      <c r="A88" s="48" t="s">
        <v>220</v>
      </c>
      <c r="B88" s="3" t="s">
        <v>131</v>
      </c>
    </row>
    <row r="89" spans="1:3" ht="30" customHeight="1" x14ac:dyDescent="0.35">
      <c r="A89" s="48" t="s">
        <v>221</v>
      </c>
      <c r="B89" s="3" t="s">
        <v>131</v>
      </c>
    </row>
    <row r="90" spans="1:3" x14ac:dyDescent="0.35">
      <c r="A90" t="s">
        <v>517</v>
      </c>
      <c r="B90" s="50">
        <v>1.3486</v>
      </c>
    </row>
    <row r="91" spans="1:3" ht="45" customHeight="1" x14ac:dyDescent="0.35">
      <c r="A91" s="48" t="s">
        <v>223</v>
      </c>
      <c r="B91" s="3" t="s">
        <v>131</v>
      </c>
    </row>
    <row r="92" spans="1:3" x14ac:dyDescent="0.35">
      <c r="B92" s="3"/>
    </row>
    <row r="93" spans="1:3" ht="30" customHeight="1" x14ac:dyDescent="0.35">
      <c r="A93" s="48" t="s">
        <v>224</v>
      </c>
      <c r="B93" s="3" t="s">
        <v>131</v>
      </c>
    </row>
    <row r="94" spans="1:3" ht="30" customHeight="1" x14ac:dyDescent="0.35">
      <c r="A94" s="48" t="s">
        <v>225</v>
      </c>
      <c r="B94" t="s">
        <v>131</v>
      </c>
    </row>
    <row r="95" spans="1:3" ht="30" customHeight="1" x14ac:dyDescent="0.35">
      <c r="A95" s="48" t="s">
        <v>226</v>
      </c>
      <c r="B95" s="3" t="s">
        <v>131</v>
      </c>
    </row>
    <row r="96" spans="1:3" ht="30" customHeight="1" x14ac:dyDescent="0.35">
      <c r="A96" s="48" t="s">
        <v>227</v>
      </c>
      <c r="B96" s="3" t="s">
        <v>131</v>
      </c>
    </row>
    <row r="98" spans="1:4" ht="70" customHeight="1" x14ac:dyDescent="0.35">
      <c r="A98" s="71" t="s">
        <v>237</v>
      </c>
      <c r="B98" s="71" t="s">
        <v>238</v>
      </c>
      <c r="C98" s="71" t="s">
        <v>5</v>
      </c>
      <c r="D98" s="71" t="s">
        <v>6</v>
      </c>
    </row>
    <row r="99" spans="1:4" ht="70" customHeight="1" x14ac:dyDescent="0.35">
      <c r="A99" s="71" t="s">
        <v>1902</v>
      </c>
      <c r="B99" s="71"/>
      <c r="C99" s="71" t="s">
        <v>70</v>
      </c>
      <c r="D99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H58"/>
  <sheetViews>
    <sheetView showGridLines="0" workbookViewId="0">
      <pane ySplit="4" topLeftCell="A5" activePane="bottomLeft" state="frozen"/>
      <selection pane="bottomLeft" activeCell="A5" sqref="A5"/>
    </sheetView>
  </sheetViews>
  <sheetFormatPr defaultRowHeight="14.5" x14ac:dyDescent="0.35"/>
  <cols>
    <col min="1" max="1" width="50.54296875" customWidth="1"/>
    <col min="2" max="2" width="22" bestFit="1" customWidth="1"/>
    <col min="3" max="3" width="26.7265625" customWidth="1"/>
    <col min="4" max="4" width="22" customWidth="1"/>
    <col min="5" max="5" width="16.453125" customWidth="1"/>
    <col min="6" max="6" width="22" customWidth="1"/>
    <col min="7" max="7" width="6.1796875" style="2" bestFit="1" customWidth="1"/>
    <col min="12" max="12" width="70.26953125" bestFit="1" customWidth="1"/>
    <col min="13" max="13" width="10.81640625" bestFit="1" customWidth="1"/>
    <col min="14" max="14" width="10.54296875" bestFit="1" customWidth="1"/>
    <col min="15" max="15" width="12" bestFit="1" customWidth="1"/>
    <col min="16" max="16" width="12.54296875" customWidth="1"/>
  </cols>
  <sheetData>
    <row r="1" spans="1:8" ht="36.75" customHeight="1" x14ac:dyDescent="0.35">
      <c r="A1" s="74" t="s">
        <v>1903</v>
      </c>
      <c r="B1" s="75"/>
      <c r="C1" s="75"/>
      <c r="D1" s="75"/>
      <c r="E1" s="75"/>
      <c r="F1" s="75"/>
      <c r="G1" s="76"/>
      <c r="H1" s="47" t="str">
        <f>HYPERLINK("[EDEL_Portfolio Monthly Notes 31-Dec-2024.xlsx]Index!A1","Index")</f>
        <v>Index</v>
      </c>
    </row>
    <row r="2" spans="1:8" ht="19.5" customHeight="1" x14ac:dyDescent="0.35">
      <c r="A2" s="74" t="s">
        <v>1904</v>
      </c>
      <c r="B2" s="75"/>
      <c r="C2" s="75"/>
      <c r="D2" s="75"/>
      <c r="E2" s="75"/>
      <c r="F2" s="75"/>
      <c r="G2" s="76"/>
    </row>
    <row r="4" spans="1:8" ht="48" customHeight="1" x14ac:dyDescent="0.35">
      <c r="A4" s="4" t="s">
        <v>123</v>
      </c>
      <c r="B4" s="4" t="s">
        <v>124</v>
      </c>
      <c r="C4" s="4" t="s">
        <v>125</v>
      </c>
      <c r="D4" s="5" t="s">
        <v>126</v>
      </c>
      <c r="E4" s="6" t="s">
        <v>127</v>
      </c>
      <c r="F4" s="6" t="s">
        <v>128</v>
      </c>
      <c r="G4" s="7" t="s">
        <v>129</v>
      </c>
    </row>
    <row r="5" spans="1:8" x14ac:dyDescent="0.35">
      <c r="A5" s="8"/>
      <c r="B5" s="31"/>
      <c r="C5" s="31"/>
      <c r="D5" s="9"/>
      <c r="E5" s="10"/>
      <c r="F5" s="11"/>
      <c r="G5" s="12"/>
    </row>
    <row r="6" spans="1:8" x14ac:dyDescent="0.35">
      <c r="A6" s="17" t="s">
        <v>130</v>
      </c>
      <c r="B6" s="32"/>
      <c r="C6" s="32"/>
      <c r="D6" s="14"/>
      <c r="E6" s="15"/>
      <c r="F6" s="16"/>
      <c r="G6" s="16"/>
    </row>
    <row r="7" spans="1:8" x14ac:dyDescent="0.35">
      <c r="A7" s="17" t="s">
        <v>296</v>
      </c>
      <c r="B7" s="32"/>
      <c r="C7" s="32"/>
      <c r="D7" s="14"/>
      <c r="E7" s="15"/>
      <c r="F7" s="16"/>
      <c r="G7" s="16"/>
    </row>
    <row r="8" spans="1:8" x14ac:dyDescent="0.35">
      <c r="A8" s="13" t="s">
        <v>297</v>
      </c>
      <c r="B8" s="32" t="s">
        <v>298</v>
      </c>
      <c r="C8" s="32" t="s">
        <v>299</v>
      </c>
      <c r="D8" s="14">
        <v>15225</v>
      </c>
      <c r="E8" s="15">
        <v>269.92</v>
      </c>
      <c r="F8" s="16">
        <v>0.28089999999999998</v>
      </c>
      <c r="G8" s="16"/>
    </row>
    <row r="9" spans="1:8" x14ac:dyDescent="0.35">
      <c r="A9" s="13" t="s">
        <v>300</v>
      </c>
      <c r="B9" s="32" t="s">
        <v>301</v>
      </c>
      <c r="C9" s="32" t="s">
        <v>299</v>
      </c>
      <c r="D9" s="14">
        <v>18712</v>
      </c>
      <c r="E9" s="15">
        <v>239.82</v>
      </c>
      <c r="F9" s="16">
        <v>0.2495</v>
      </c>
      <c r="G9" s="16"/>
    </row>
    <row r="10" spans="1:8" x14ac:dyDescent="0.35">
      <c r="A10" s="13" t="s">
        <v>1229</v>
      </c>
      <c r="B10" s="32" t="s">
        <v>1230</v>
      </c>
      <c r="C10" s="32" t="s">
        <v>299</v>
      </c>
      <c r="D10" s="14">
        <v>4732</v>
      </c>
      <c r="E10" s="15">
        <v>84.52</v>
      </c>
      <c r="F10" s="16">
        <v>8.7900000000000006E-2</v>
      </c>
      <c r="G10" s="16"/>
    </row>
    <row r="11" spans="1:8" x14ac:dyDescent="0.35">
      <c r="A11" s="13" t="s">
        <v>327</v>
      </c>
      <c r="B11" s="32" t="s">
        <v>328</v>
      </c>
      <c r="C11" s="32" t="s">
        <v>299</v>
      </c>
      <c r="D11" s="14">
        <v>7698</v>
      </c>
      <c r="E11" s="15">
        <v>81.96</v>
      </c>
      <c r="F11" s="16">
        <v>8.5300000000000001E-2</v>
      </c>
      <c r="G11" s="16"/>
    </row>
    <row r="12" spans="1:8" x14ac:dyDescent="0.35">
      <c r="A12" s="13" t="s">
        <v>314</v>
      </c>
      <c r="B12" s="32" t="s">
        <v>315</v>
      </c>
      <c r="C12" s="32" t="s">
        <v>299</v>
      </c>
      <c r="D12" s="14">
        <v>10216</v>
      </c>
      <c r="E12" s="15">
        <v>81.209999999999994</v>
      </c>
      <c r="F12" s="16">
        <v>8.4500000000000006E-2</v>
      </c>
      <c r="G12" s="16"/>
    </row>
    <row r="13" spans="1:8" x14ac:dyDescent="0.35">
      <c r="A13" s="13" t="s">
        <v>399</v>
      </c>
      <c r="B13" s="32" t="s">
        <v>400</v>
      </c>
      <c r="C13" s="32" t="s">
        <v>299</v>
      </c>
      <c r="D13" s="14">
        <v>4501</v>
      </c>
      <c r="E13" s="15">
        <v>43.22</v>
      </c>
      <c r="F13" s="16">
        <v>4.4999999999999998E-2</v>
      </c>
      <c r="G13" s="16"/>
    </row>
    <row r="14" spans="1:8" x14ac:dyDescent="0.35">
      <c r="A14" s="13" t="s">
        <v>478</v>
      </c>
      <c r="B14" s="32" t="s">
        <v>479</v>
      </c>
      <c r="C14" s="32" t="s">
        <v>299</v>
      </c>
      <c r="D14" s="14">
        <v>16657</v>
      </c>
      <c r="E14" s="15">
        <v>33.32</v>
      </c>
      <c r="F14" s="16">
        <v>3.4700000000000002E-2</v>
      </c>
      <c r="G14" s="16"/>
    </row>
    <row r="15" spans="1:8" x14ac:dyDescent="0.35">
      <c r="A15" s="13" t="s">
        <v>394</v>
      </c>
      <c r="B15" s="32" t="s">
        <v>395</v>
      </c>
      <c r="C15" s="32" t="s">
        <v>299</v>
      </c>
      <c r="D15" s="14">
        <v>12715</v>
      </c>
      <c r="E15" s="15">
        <v>30.59</v>
      </c>
      <c r="F15" s="16">
        <v>3.1800000000000002E-2</v>
      </c>
      <c r="G15" s="16"/>
    </row>
    <row r="16" spans="1:8" x14ac:dyDescent="0.35">
      <c r="A16" s="13" t="s">
        <v>1905</v>
      </c>
      <c r="B16" s="32" t="s">
        <v>1906</v>
      </c>
      <c r="C16" s="32" t="s">
        <v>299</v>
      </c>
      <c r="D16" s="14">
        <v>42208</v>
      </c>
      <c r="E16" s="15">
        <v>26.65</v>
      </c>
      <c r="F16" s="16">
        <v>2.7699999999999999E-2</v>
      </c>
      <c r="G16" s="16"/>
    </row>
    <row r="17" spans="1:7" x14ac:dyDescent="0.35">
      <c r="A17" s="13" t="s">
        <v>1907</v>
      </c>
      <c r="B17" s="32" t="s">
        <v>1908</v>
      </c>
      <c r="C17" s="32" t="s">
        <v>299</v>
      </c>
      <c r="D17" s="14">
        <v>23437</v>
      </c>
      <c r="E17" s="15">
        <v>24.09</v>
      </c>
      <c r="F17" s="16">
        <v>2.5100000000000001E-2</v>
      </c>
      <c r="G17" s="16"/>
    </row>
    <row r="18" spans="1:7" x14ac:dyDescent="0.35">
      <c r="A18" s="13" t="s">
        <v>501</v>
      </c>
      <c r="B18" s="32" t="s">
        <v>502</v>
      </c>
      <c r="C18" s="32" t="s">
        <v>299</v>
      </c>
      <c r="D18" s="14">
        <v>22973</v>
      </c>
      <c r="E18" s="15">
        <v>23</v>
      </c>
      <c r="F18" s="16">
        <v>2.3900000000000001E-2</v>
      </c>
      <c r="G18" s="16"/>
    </row>
    <row r="19" spans="1:7" x14ac:dyDescent="0.35">
      <c r="A19" s="13" t="s">
        <v>1237</v>
      </c>
      <c r="B19" s="32" t="s">
        <v>1238</v>
      </c>
      <c r="C19" s="32" t="s">
        <v>299</v>
      </c>
      <c r="D19" s="14">
        <v>3822</v>
      </c>
      <c r="E19" s="15">
        <v>21.37</v>
      </c>
      <c r="F19" s="16">
        <v>2.2200000000000001E-2</v>
      </c>
      <c r="G19" s="16"/>
    </row>
    <row r="20" spans="1:7" x14ac:dyDescent="0.35">
      <c r="A20" s="17" t="s">
        <v>193</v>
      </c>
      <c r="B20" s="33"/>
      <c r="C20" s="33"/>
      <c r="D20" s="18"/>
      <c r="E20" s="37">
        <v>959.67</v>
      </c>
      <c r="F20" s="38">
        <v>0.99850000000000005</v>
      </c>
      <c r="G20" s="21"/>
    </row>
    <row r="21" spans="1:7" x14ac:dyDescent="0.35">
      <c r="A21" s="17" t="s">
        <v>514</v>
      </c>
      <c r="B21" s="32"/>
      <c r="C21" s="32"/>
      <c r="D21" s="14"/>
      <c r="E21" s="15"/>
      <c r="F21" s="16"/>
      <c r="G21" s="16"/>
    </row>
    <row r="22" spans="1:7" x14ac:dyDescent="0.35">
      <c r="A22" s="17" t="s">
        <v>193</v>
      </c>
      <c r="B22" s="32"/>
      <c r="C22" s="32"/>
      <c r="D22" s="14"/>
      <c r="E22" s="39" t="s">
        <v>131</v>
      </c>
      <c r="F22" s="40" t="s">
        <v>131</v>
      </c>
      <c r="G22" s="16"/>
    </row>
    <row r="23" spans="1:7" x14ac:dyDescent="0.35">
      <c r="A23" s="24" t="s">
        <v>196</v>
      </c>
      <c r="B23" s="34"/>
      <c r="C23" s="34"/>
      <c r="D23" s="25"/>
      <c r="E23" s="29">
        <v>959.67</v>
      </c>
      <c r="F23" s="30">
        <v>0.99850000000000005</v>
      </c>
      <c r="G23" s="21"/>
    </row>
    <row r="24" spans="1:7" x14ac:dyDescent="0.35">
      <c r="A24" s="13"/>
      <c r="B24" s="32"/>
      <c r="C24" s="32"/>
      <c r="D24" s="14"/>
      <c r="E24" s="15"/>
      <c r="F24" s="16"/>
      <c r="G24" s="16"/>
    </row>
    <row r="25" spans="1:7" x14ac:dyDescent="0.35">
      <c r="A25" s="13"/>
      <c r="B25" s="32"/>
      <c r="C25" s="32"/>
      <c r="D25" s="14"/>
      <c r="E25" s="15"/>
      <c r="F25" s="16"/>
      <c r="G25" s="16"/>
    </row>
    <row r="26" spans="1:7" x14ac:dyDescent="0.35">
      <c r="A26" s="17" t="s">
        <v>205</v>
      </c>
      <c r="B26" s="32"/>
      <c r="C26" s="32"/>
      <c r="D26" s="14"/>
      <c r="E26" s="15"/>
      <c r="F26" s="16"/>
      <c r="G26" s="16"/>
    </row>
    <row r="27" spans="1:7" x14ac:dyDescent="0.35">
      <c r="A27" s="13" t="s">
        <v>206</v>
      </c>
      <c r="B27" s="32"/>
      <c r="C27" s="32"/>
      <c r="D27" s="14"/>
      <c r="E27" s="15">
        <v>4</v>
      </c>
      <c r="F27" s="16">
        <v>4.1999999999999997E-3</v>
      </c>
      <c r="G27" s="16">
        <v>6.6451999999999997E-2</v>
      </c>
    </row>
    <row r="28" spans="1:7" x14ac:dyDescent="0.35">
      <c r="A28" s="17" t="s">
        <v>193</v>
      </c>
      <c r="B28" s="33"/>
      <c r="C28" s="33"/>
      <c r="D28" s="18"/>
      <c r="E28" s="37">
        <v>4</v>
      </c>
      <c r="F28" s="38">
        <v>4.1999999999999997E-3</v>
      </c>
      <c r="G28" s="21"/>
    </row>
    <row r="29" spans="1:7" x14ac:dyDescent="0.35">
      <c r="A29" s="13"/>
      <c r="B29" s="32"/>
      <c r="C29" s="32"/>
      <c r="D29" s="14"/>
      <c r="E29" s="15"/>
      <c r="F29" s="16"/>
      <c r="G29" s="16"/>
    </row>
    <row r="30" spans="1:7" x14ac:dyDescent="0.35">
      <c r="A30" s="24" t="s">
        <v>196</v>
      </c>
      <c r="B30" s="34"/>
      <c r="C30" s="34"/>
      <c r="D30" s="25"/>
      <c r="E30" s="19">
        <v>4</v>
      </c>
      <c r="F30" s="20">
        <v>4.1999999999999997E-3</v>
      </c>
      <c r="G30" s="21"/>
    </row>
    <row r="31" spans="1:7" x14ac:dyDescent="0.35">
      <c r="A31" s="13" t="s">
        <v>207</v>
      </c>
      <c r="B31" s="32"/>
      <c r="C31" s="32"/>
      <c r="D31" s="14"/>
      <c r="E31" s="15">
        <v>7.2809999999999997E-4</v>
      </c>
      <c r="F31" s="16">
        <v>0</v>
      </c>
      <c r="G31" s="16"/>
    </row>
    <row r="32" spans="1:7" x14ac:dyDescent="0.35">
      <c r="A32" s="13" t="s">
        <v>208</v>
      </c>
      <c r="B32" s="32"/>
      <c r="C32" s="32"/>
      <c r="D32" s="14"/>
      <c r="E32" s="36">
        <v>-2.6207281</v>
      </c>
      <c r="F32" s="26">
        <v>-2.7000000000000001E-3</v>
      </c>
      <c r="G32" s="16">
        <v>6.6451999999999997E-2</v>
      </c>
    </row>
    <row r="33" spans="1:7" x14ac:dyDescent="0.35">
      <c r="A33" s="27" t="s">
        <v>209</v>
      </c>
      <c r="B33" s="35"/>
      <c r="C33" s="35"/>
      <c r="D33" s="28"/>
      <c r="E33" s="29">
        <v>961.05</v>
      </c>
      <c r="F33" s="30">
        <v>1</v>
      </c>
      <c r="G33" s="30"/>
    </row>
    <row r="38" spans="1:7" x14ac:dyDescent="0.35">
      <c r="A38" s="1" t="s">
        <v>212</v>
      </c>
    </row>
    <row r="39" spans="1:7" x14ac:dyDescent="0.35">
      <c r="A39" s="48" t="s">
        <v>213</v>
      </c>
      <c r="B39" s="3" t="s">
        <v>131</v>
      </c>
    </row>
    <row r="40" spans="1:7" x14ac:dyDescent="0.35">
      <c r="A40" t="s">
        <v>214</v>
      </c>
    </row>
    <row r="41" spans="1:7" x14ac:dyDescent="0.35">
      <c r="A41" t="s">
        <v>267</v>
      </c>
      <c r="B41" t="s">
        <v>216</v>
      </c>
      <c r="C41" t="s">
        <v>216</v>
      </c>
    </row>
    <row r="42" spans="1:7" x14ac:dyDescent="0.35">
      <c r="B42" s="49">
        <v>45625</v>
      </c>
      <c r="C42" s="49">
        <v>45657</v>
      </c>
    </row>
    <row r="43" spans="1:7" x14ac:dyDescent="0.35">
      <c r="A43" t="s">
        <v>270</v>
      </c>
      <c r="B43">
        <v>52.0137</v>
      </c>
      <c r="C43">
        <v>50.81</v>
      </c>
    </row>
    <row r="45" spans="1:7" x14ac:dyDescent="0.35">
      <c r="A45" t="s">
        <v>218</v>
      </c>
      <c r="B45" s="3" t="s">
        <v>131</v>
      </c>
    </row>
    <row r="46" spans="1:7" x14ac:dyDescent="0.35">
      <c r="A46" t="s">
        <v>219</v>
      </c>
      <c r="B46" s="3" t="s">
        <v>131</v>
      </c>
    </row>
    <row r="47" spans="1:7" ht="30" customHeight="1" x14ac:dyDescent="0.35">
      <c r="A47" s="48" t="s">
        <v>220</v>
      </c>
      <c r="B47" s="3" t="s">
        <v>131</v>
      </c>
    </row>
    <row r="48" spans="1:7" ht="30" customHeight="1" x14ac:dyDescent="0.35">
      <c r="A48" s="48" t="s">
        <v>221</v>
      </c>
      <c r="B48" s="3" t="s">
        <v>131</v>
      </c>
    </row>
    <row r="49" spans="1:4" x14ac:dyDescent="0.35">
      <c r="A49" t="s">
        <v>517</v>
      </c>
      <c r="B49" s="50">
        <v>1.3132999999999999</v>
      </c>
    </row>
    <row r="50" spans="1:4" ht="45" customHeight="1" x14ac:dyDescent="0.35">
      <c r="A50" s="48" t="s">
        <v>223</v>
      </c>
      <c r="B50" s="3" t="s">
        <v>131</v>
      </c>
    </row>
    <row r="51" spans="1:4" x14ac:dyDescent="0.35">
      <c r="B51" s="3"/>
    </row>
    <row r="52" spans="1:4" ht="30" customHeight="1" x14ac:dyDescent="0.35">
      <c r="A52" s="48" t="s">
        <v>224</v>
      </c>
      <c r="B52" s="3" t="s">
        <v>131</v>
      </c>
    </row>
    <row r="53" spans="1:4" ht="30" customHeight="1" x14ac:dyDescent="0.35">
      <c r="A53" s="48" t="s">
        <v>225</v>
      </c>
      <c r="B53" t="s">
        <v>131</v>
      </c>
    </row>
    <row r="54" spans="1:4" ht="30" customHeight="1" x14ac:dyDescent="0.35">
      <c r="A54" s="48" t="s">
        <v>226</v>
      </c>
      <c r="B54" s="3" t="s">
        <v>131</v>
      </c>
    </row>
    <row r="55" spans="1:4" ht="30" customHeight="1" x14ac:dyDescent="0.35">
      <c r="A55" s="48" t="s">
        <v>227</v>
      </c>
      <c r="B55" s="3" t="s">
        <v>131</v>
      </c>
    </row>
    <row r="57" spans="1:4" ht="70" customHeight="1" x14ac:dyDescent="0.35">
      <c r="A57" s="71" t="s">
        <v>237</v>
      </c>
      <c r="B57" s="71" t="s">
        <v>238</v>
      </c>
      <c r="C57" s="71" t="s">
        <v>5</v>
      </c>
      <c r="D57" s="71" t="s">
        <v>6</v>
      </c>
    </row>
    <row r="58" spans="1:4" ht="70" customHeight="1" x14ac:dyDescent="0.35">
      <c r="A58" s="71" t="s">
        <v>1909</v>
      </c>
      <c r="B58" s="71"/>
      <c r="C58" s="71" t="s">
        <v>72</v>
      </c>
      <c r="D58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H60"/>
  <sheetViews>
    <sheetView showGridLines="0" workbookViewId="0">
      <pane ySplit="4" topLeftCell="A5" activePane="bottomLeft" state="frozen"/>
      <selection pane="bottomLeft" activeCell="A5" sqref="A5"/>
    </sheetView>
  </sheetViews>
  <sheetFormatPr defaultRowHeight="14.5" x14ac:dyDescent="0.35"/>
  <cols>
    <col min="1" max="1" width="50.54296875" customWidth="1"/>
    <col min="2" max="2" width="22" bestFit="1" customWidth="1"/>
    <col min="3" max="3" width="26.7265625" customWidth="1"/>
    <col min="4" max="4" width="22" customWidth="1"/>
    <col min="5" max="5" width="16.453125" customWidth="1"/>
    <col min="6" max="6" width="22" customWidth="1"/>
    <col min="7" max="7" width="6.1796875" style="2" bestFit="1" customWidth="1"/>
    <col min="12" max="12" width="70.26953125" bestFit="1" customWidth="1"/>
    <col min="13" max="13" width="10.81640625" bestFit="1" customWidth="1"/>
    <col min="14" max="14" width="10.54296875" bestFit="1" customWidth="1"/>
    <col min="15" max="15" width="12" bestFit="1" customWidth="1"/>
    <col min="16" max="16" width="12.54296875" customWidth="1"/>
  </cols>
  <sheetData>
    <row r="1" spans="1:8" ht="36.75" customHeight="1" x14ac:dyDescent="0.35">
      <c r="A1" s="74" t="s">
        <v>1910</v>
      </c>
      <c r="B1" s="75"/>
      <c r="C1" s="75"/>
      <c r="D1" s="75"/>
      <c r="E1" s="75"/>
      <c r="F1" s="75"/>
      <c r="G1" s="76"/>
      <c r="H1" s="47" t="str">
        <f>HYPERLINK("[EDEL_Portfolio Monthly Notes 31-Dec-2024.xlsx]Index!A1","Index")</f>
        <v>Index</v>
      </c>
    </row>
    <row r="2" spans="1:8" ht="19.5" customHeight="1" x14ac:dyDescent="0.35">
      <c r="A2" s="74" t="s">
        <v>1911</v>
      </c>
      <c r="B2" s="75"/>
      <c r="C2" s="75"/>
      <c r="D2" s="75"/>
      <c r="E2" s="75"/>
      <c r="F2" s="75"/>
      <c r="G2" s="76"/>
    </row>
    <row r="4" spans="1:8" ht="48" customHeight="1" x14ac:dyDescent="0.35">
      <c r="A4" s="4" t="s">
        <v>123</v>
      </c>
      <c r="B4" s="4" t="s">
        <v>124</v>
      </c>
      <c r="C4" s="4" t="s">
        <v>125</v>
      </c>
      <c r="D4" s="5" t="s">
        <v>126</v>
      </c>
      <c r="E4" s="6" t="s">
        <v>127</v>
      </c>
      <c r="F4" s="6" t="s">
        <v>128</v>
      </c>
      <c r="G4" s="7" t="s">
        <v>129</v>
      </c>
    </row>
    <row r="5" spans="1:8" x14ac:dyDescent="0.35">
      <c r="A5" s="8"/>
      <c r="B5" s="31"/>
      <c r="C5" s="31"/>
      <c r="D5" s="9"/>
      <c r="E5" s="10"/>
      <c r="F5" s="11"/>
      <c r="G5" s="12"/>
    </row>
    <row r="6" spans="1:8" x14ac:dyDescent="0.35">
      <c r="A6" s="13"/>
      <c r="B6" s="32"/>
      <c r="C6" s="32"/>
      <c r="D6" s="14"/>
      <c r="E6" s="15"/>
      <c r="F6" s="16"/>
      <c r="G6" s="16"/>
    </row>
    <row r="7" spans="1:8" x14ac:dyDescent="0.35">
      <c r="A7" s="13"/>
      <c r="B7" s="32"/>
      <c r="C7" s="32"/>
      <c r="D7" s="14"/>
      <c r="E7" s="15"/>
      <c r="F7" s="16"/>
      <c r="G7" s="16"/>
    </row>
    <row r="8" spans="1:8" x14ac:dyDescent="0.35">
      <c r="A8" s="17" t="s">
        <v>1172</v>
      </c>
      <c r="B8" s="32"/>
      <c r="C8" s="32"/>
      <c r="D8" s="14"/>
      <c r="E8" s="15"/>
      <c r="F8" s="16"/>
      <c r="G8" s="16"/>
    </row>
    <row r="9" spans="1:8" x14ac:dyDescent="0.35">
      <c r="A9" s="13" t="s">
        <v>1912</v>
      </c>
      <c r="B9" s="32" t="s">
        <v>1913</v>
      </c>
      <c r="C9" s="32"/>
      <c r="D9" s="14">
        <v>19147884</v>
      </c>
      <c r="E9" s="15">
        <v>226063.75</v>
      </c>
      <c r="F9" s="16">
        <v>0.99360000000000004</v>
      </c>
      <c r="G9" s="16"/>
    </row>
    <row r="10" spans="1:8" x14ac:dyDescent="0.35">
      <c r="A10" s="17" t="s">
        <v>193</v>
      </c>
      <c r="B10" s="33"/>
      <c r="C10" s="33"/>
      <c r="D10" s="18"/>
      <c r="E10" s="19">
        <v>226063.75</v>
      </c>
      <c r="F10" s="20">
        <v>0.99360000000000004</v>
      </c>
      <c r="G10" s="21"/>
    </row>
    <row r="11" spans="1:8" x14ac:dyDescent="0.35">
      <c r="A11" s="13"/>
      <c r="B11" s="32"/>
      <c r="C11" s="32"/>
      <c r="D11" s="14"/>
      <c r="E11" s="15"/>
      <c r="F11" s="16"/>
      <c r="G11" s="16"/>
    </row>
    <row r="12" spans="1:8" x14ac:dyDescent="0.35">
      <c r="A12" s="24" t="s">
        <v>196</v>
      </c>
      <c r="B12" s="34"/>
      <c r="C12" s="34"/>
      <c r="D12" s="25"/>
      <c r="E12" s="19">
        <v>226063.75</v>
      </c>
      <c r="F12" s="20">
        <v>0.99360000000000004</v>
      </c>
      <c r="G12" s="21"/>
    </row>
    <row r="13" spans="1:8" x14ac:dyDescent="0.35">
      <c r="A13" s="13"/>
      <c r="B13" s="32"/>
      <c r="C13" s="32"/>
      <c r="D13" s="14"/>
      <c r="E13" s="15"/>
      <c r="F13" s="16"/>
      <c r="G13" s="16"/>
    </row>
    <row r="14" spans="1:8" x14ac:dyDescent="0.35">
      <c r="A14" s="17" t="s">
        <v>205</v>
      </c>
      <c r="B14" s="32"/>
      <c r="C14" s="32"/>
      <c r="D14" s="14"/>
      <c r="E14" s="15"/>
      <c r="F14" s="16"/>
      <c r="G14" s="16"/>
    </row>
    <row r="15" spans="1:8" x14ac:dyDescent="0.35">
      <c r="A15" s="13" t="s">
        <v>206</v>
      </c>
      <c r="B15" s="32"/>
      <c r="C15" s="32"/>
      <c r="D15" s="14"/>
      <c r="E15" s="15">
        <v>1486.73</v>
      </c>
      <c r="F15" s="16">
        <v>6.4999999999999997E-3</v>
      </c>
      <c r="G15" s="16">
        <v>6.6451999999999997E-2</v>
      </c>
    </row>
    <row r="16" spans="1:8" x14ac:dyDescent="0.35">
      <c r="A16" s="17" t="s">
        <v>193</v>
      </c>
      <c r="B16" s="33"/>
      <c r="C16" s="33"/>
      <c r="D16" s="18"/>
      <c r="E16" s="19">
        <v>1486.73</v>
      </c>
      <c r="F16" s="20">
        <v>6.4999999999999997E-3</v>
      </c>
      <c r="G16" s="21"/>
    </row>
    <row r="17" spans="1:7" x14ac:dyDescent="0.35">
      <c r="A17" s="13"/>
      <c r="B17" s="32"/>
      <c r="C17" s="32"/>
      <c r="D17" s="14"/>
      <c r="E17" s="15"/>
      <c r="F17" s="16"/>
      <c r="G17" s="16"/>
    </row>
    <row r="18" spans="1:7" x14ac:dyDescent="0.35">
      <c r="A18" s="24" t="s">
        <v>196</v>
      </c>
      <c r="B18" s="34"/>
      <c r="C18" s="34"/>
      <c r="D18" s="25"/>
      <c r="E18" s="19">
        <v>1486.73</v>
      </c>
      <c r="F18" s="20">
        <v>6.4999999999999997E-3</v>
      </c>
      <c r="G18" s="21"/>
    </row>
    <row r="19" spans="1:7" x14ac:dyDescent="0.35">
      <c r="A19" s="13" t="s">
        <v>207</v>
      </c>
      <c r="B19" s="32"/>
      <c r="C19" s="32"/>
      <c r="D19" s="14"/>
      <c r="E19" s="15">
        <v>0.27067429999999998</v>
      </c>
      <c r="F19" s="16">
        <v>9.9999999999999995E-7</v>
      </c>
      <c r="G19" s="16"/>
    </row>
    <row r="20" spans="1:7" x14ac:dyDescent="0.35">
      <c r="A20" s="13" t="s">
        <v>208</v>
      </c>
      <c r="B20" s="32"/>
      <c r="C20" s="32"/>
      <c r="D20" s="14"/>
      <c r="E20" s="36">
        <v>-36.710674300000001</v>
      </c>
      <c r="F20" s="26">
        <v>-1.01E-4</v>
      </c>
      <c r="G20" s="16">
        <v>6.6451999999999997E-2</v>
      </c>
    </row>
    <row r="21" spans="1:7" x14ac:dyDescent="0.35">
      <c r="A21" s="27" t="s">
        <v>209</v>
      </c>
      <c r="B21" s="35"/>
      <c r="C21" s="35"/>
      <c r="D21" s="28"/>
      <c r="E21" s="29">
        <v>227514.04</v>
      </c>
      <c r="F21" s="30">
        <v>1</v>
      </c>
      <c r="G21" s="30"/>
    </row>
    <row r="26" spans="1:7" x14ac:dyDescent="0.35">
      <c r="A26" s="1" t="s">
        <v>212</v>
      </c>
    </row>
    <row r="27" spans="1:7" x14ac:dyDescent="0.35">
      <c r="A27" s="48" t="s">
        <v>213</v>
      </c>
      <c r="B27" s="3" t="s">
        <v>131</v>
      </c>
    </row>
    <row r="28" spans="1:7" x14ac:dyDescent="0.35">
      <c r="A28" t="s">
        <v>214</v>
      </c>
    </row>
    <row r="29" spans="1:7" x14ac:dyDescent="0.35">
      <c r="A29" t="s">
        <v>267</v>
      </c>
      <c r="B29" t="s">
        <v>216</v>
      </c>
      <c r="C29" t="s">
        <v>216</v>
      </c>
    </row>
    <row r="30" spans="1:7" x14ac:dyDescent="0.35">
      <c r="B30" s="49">
        <v>45625</v>
      </c>
      <c r="C30" s="49">
        <v>45657</v>
      </c>
    </row>
    <row r="31" spans="1:7" x14ac:dyDescent="0.35">
      <c r="A31" t="s">
        <v>268</v>
      </c>
      <c r="B31">
        <v>11.771800000000001</v>
      </c>
      <c r="C31">
        <v>11.8332</v>
      </c>
    </row>
    <row r="32" spans="1:7" x14ac:dyDescent="0.35">
      <c r="A32" t="s">
        <v>269</v>
      </c>
      <c r="B32">
        <v>11.771800000000001</v>
      </c>
      <c r="C32">
        <v>11.8332</v>
      </c>
    </row>
    <row r="33" spans="1:3" x14ac:dyDescent="0.35">
      <c r="A33" t="s">
        <v>270</v>
      </c>
      <c r="B33">
        <v>11.771800000000001</v>
      </c>
      <c r="C33">
        <v>11.8332</v>
      </c>
    </row>
    <row r="34" spans="1:3" x14ac:dyDescent="0.35">
      <c r="A34" t="s">
        <v>271</v>
      </c>
      <c r="B34">
        <v>11.771800000000001</v>
      </c>
      <c r="C34">
        <v>11.8332</v>
      </c>
    </row>
    <row r="36" spans="1:3" x14ac:dyDescent="0.35">
      <c r="A36" t="s">
        <v>218</v>
      </c>
      <c r="B36" s="3" t="s">
        <v>131</v>
      </c>
    </row>
    <row r="37" spans="1:3" x14ac:dyDescent="0.35">
      <c r="A37" t="s">
        <v>219</v>
      </c>
      <c r="B37" s="3" t="s">
        <v>131</v>
      </c>
    </row>
    <row r="38" spans="1:3" ht="30" customHeight="1" x14ac:dyDescent="0.35">
      <c r="A38" s="48" t="s">
        <v>220</v>
      </c>
      <c r="B38" s="3" t="s">
        <v>131</v>
      </c>
    </row>
    <row r="39" spans="1:3" ht="30" customHeight="1" x14ac:dyDescent="0.35">
      <c r="A39" s="48" t="s">
        <v>221</v>
      </c>
      <c r="B39" s="3" t="s">
        <v>131</v>
      </c>
    </row>
    <row r="40" spans="1:3" x14ac:dyDescent="0.35">
      <c r="A40" t="s">
        <v>222</v>
      </c>
      <c r="B40" s="50">
        <f>+B55</f>
        <v>7.7932135495555759</v>
      </c>
    </row>
    <row r="41" spans="1:3" ht="45" customHeight="1" x14ac:dyDescent="0.35">
      <c r="A41" s="48" t="s">
        <v>223</v>
      </c>
      <c r="B41" s="3" t="s">
        <v>131</v>
      </c>
    </row>
    <row r="42" spans="1:3" x14ac:dyDescent="0.35">
      <c r="B42" s="3"/>
    </row>
    <row r="43" spans="1:3" ht="30" customHeight="1" x14ac:dyDescent="0.35">
      <c r="A43" s="48" t="s">
        <v>224</v>
      </c>
      <c r="B43" s="3" t="s">
        <v>131</v>
      </c>
    </row>
    <row r="44" spans="1:3" ht="30" customHeight="1" x14ac:dyDescent="0.35">
      <c r="A44" s="48" t="s">
        <v>225</v>
      </c>
      <c r="B44" t="s">
        <v>131</v>
      </c>
    </row>
    <row r="45" spans="1:3" ht="30" customHeight="1" x14ac:dyDescent="0.35">
      <c r="A45" s="48" t="s">
        <v>226</v>
      </c>
      <c r="B45" s="3" t="s">
        <v>131</v>
      </c>
    </row>
    <row r="46" spans="1:3" ht="30" customHeight="1" x14ac:dyDescent="0.35">
      <c r="A46" s="48" t="s">
        <v>227</v>
      </c>
      <c r="B46" s="3" t="s">
        <v>131</v>
      </c>
    </row>
    <row r="48" spans="1:3" x14ac:dyDescent="0.35">
      <c r="A48" t="s">
        <v>228</v>
      </c>
    </row>
    <row r="49" spans="1:4" ht="30" customHeight="1" x14ac:dyDescent="0.35">
      <c r="A49" s="63" t="s">
        <v>229</v>
      </c>
      <c r="B49" s="64" t="s">
        <v>1914</v>
      </c>
    </row>
    <row r="50" spans="1:4" ht="45" customHeight="1" x14ac:dyDescent="0.35">
      <c r="A50" s="63" t="s">
        <v>231</v>
      </c>
      <c r="B50" s="64" t="s">
        <v>1176</v>
      </c>
    </row>
    <row r="51" spans="1:4" x14ac:dyDescent="0.35">
      <c r="A51" s="63"/>
      <c r="B51" s="63"/>
    </row>
    <row r="52" spans="1:4" x14ac:dyDescent="0.35">
      <c r="A52" s="63" t="s">
        <v>233</v>
      </c>
      <c r="B52" s="65">
        <v>7.1191899517380763</v>
      </c>
    </row>
    <row r="53" spans="1:4" x14ac:dyDescent="0.35">
      <c r="A53" s="63"/>
      <c r="B53" s="63"/>
    </row>
    <row r="54" spans="1:4" x14ac:dyDescent="0.35">
      <c r="A54" s="63" t="s">
        <v>234</v>
      </c>
      <c r="B54" s="66">
        <v>5.9504000000000001</v>
      </c>
    </row>
    <row r="55" spans="1:4" x14ac:dyDescent="0.35">
      <c r="A55" s="63" t="s">
        <v>235</v>
      </c>
      <c r="B55" s="66">
        <v>7.7932135495555759</v>
      </c>
    </row>
    <row r="56" spans="1:4" x14ac:dyDescent="0.35">
      <c r="A56" s="63"/>
      <c r="B56" s="63"/>
    </row>
    <row r="57" spans="1:4" x14ac:dyDescent="0.35">
      <c r="A57" s="63" t="s">
        <v>236</v>
      </c>
      <c r="B57" s="67">
        <v>45657</v>
      </c>
    </row>
    <row r="59" spans="1:4" ht="70" customHeight="1" x14ac:dyDescent="0.35">
      <c r="A59" s="71" t="s">
        <v>237</v>
      </c>
      <c r="B59" s="71" t="s">
        <v>238</v>
      </c>
      <c r="C59" s="71" t="s">
        <v>5</v>
      </c>
      <c r="D59" s="71" t="s">
        <v>6</v>
      </c>
    </row>
    <row r="60" spans="1:4" ht="70" customHeight="1" x14ac:dyDescent="0.35">
      <c r="A60" s="71" t="s">
        <v>1915</v>
      </c>
      <c r="B60" s="71"/>
      <c r="C60" s="71" t="s">
        <v>61</v>
      </c>
      <c r="D60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H106"/>
  <sheetViews>
    <sheetView showGridLines="0" workbookViewId="0">
      <pane ySplit="4" topLeftCell="A28" activePane="bottomLeft" state="frozen"/>
      <selection pane="bottomLeft" activeCell="B86" sqref="B86"/>
    </sheetView>
  </sheetViews>
  <sheetFormatPr defaultRowHeight="14.5" x14ac:dyDescent="0.35"/>
  <cols>
    <col min="1" max="1" width="50.54296875" customWidth="1"/>
    <col min="2" max="2" width="22" bestFit="1" customWidth="1"/>
    <col min="3" max="3" width="26.7265625" customWidth="1"/>
    <col min="4" max="4" width="22" customWidth="1"/>
    <col min="5" max="5" width="16.453125" customWidth="1"/>
    <col min="6" max="6" width="22" customWidth="1"/>
    <col min="7" max="7" width="6.1796875" style="2" bestFit="1" customWidth="1"/>
    <col min="12" max="12" width="70.26953125" bestFit="1" customWidth="1"/>
    <col min="13" max="13" width="10.81640625" bestFit="1" customWidth="1"/>
    <col min="14" max="14" width="10.54296875" bestFit="1" customWidth="1"/>
    <col min="15" max="15" width="12" bestFit="1" customWidth="1"/>
    <col min="16" max="16" width="12.54296875" customWidth="1"/>
  </cols>
  <sheetData>
    <row r="1" spans="1:8" ht="36.75" customHeight="1" x14ac:dyDescent="0.35">
      <c r="A1" s="74" t="s">
        <v>1916</v>
      </c>
      <c r="B1" s="75"/>
      <c r="C1" s="75"/>
      <c r="D1" s="75"/>
      <c r="E1" s="75"/>
      <c r="F1" s="75"/>
      <c r="G1" s="76"/>
      <c r="H1" s="47" t="str">
        <f>HYPERLINK("[EDEL_Portfolio Monthly Notes 31-Dec-2024.xlsx]Index!A1","Index")</f>
        <v>Index</v>
      </c>
    </row>
    <row r="2" spans="1:8" ht="19.5" customHeight="1" x14ac:dyDescent="0.35">
      <c r="A2" s="74" t="s">
        <v>1917</v>
      </c>
      <c r="B2" s="75"/>
      <c r="C2" s="75"/>
      <c r="D2" s="75"/>
      <c r="E2" s="75"/>
      <c r="F2" s="75"/>
      <c r="G2" s="76"/>
    </row>
    <row r="4" spans="1:8" ht="48" customHeight="1" x14ac:dyDescent="0.35">
      <c r="A4" s="4" t="s">
        <v>123</v>
      </c>
      <c r="B4" s="4" t="s">
        <v>124</v>
      </c>
      <c r="C4" s="4" t="s">
        <v>125</v>
      </c>
      <c r="D4" s="5" t="s">
        <v>126</v>
      </c>
      <c r="E4" s="6" t="s">
        <v>127</v>
      </c>
      <c r="F4" s="6" t="s">
        <v>128</v>
      </c>
      <c r="G4" s="7" t="s">
        <v>129</v>
      </c>
    </row>
    <row r="5" spans="1:8" x14ac:dyDescent="0.35">
      <c r="A5" s="8"/>
      <c r="B5" s="31"/>
      <c r="C5" s="31"/>
      <c r="D5" s="9"/>
      <c r="E5" s="10"/>
      <c r="F5" s="11"/>
      <c r="G5" s="12"/>
    </row>
    <row r="6" spans="1:8" x14ac:dyDescent="0.35">
      <c r="A6" s="13"/>
      <c r="B6" s="32"/>
      <c r="C6" s="32"/>
      <c r="D6" s="14"/>
      <c r="E6" s="15"/>
      <c r="F6" s="16"/>
      <c r="G6" s="16"/>
    </row>
    <row r="7" spans="1:8" x14ac:dyDescent="0.35">
      <c r="A7" s="17" t="s">
        <v>130</v>
      </c>
      <c r="B7" s="32"/>
      <c r="C7" s="32"/>
      <c r="D7" s="14"/>
      <c r="E7" s="15" t="s">
        <v>131</v>
      </c>
      <c r="F7" s="16" t="s">
        <v>131</v>
      </c>
      <c r="G7" s="16"/>
    </row>
    <row r="8" spans="1:8" x14ac:dyDescent="0.35">
      <c r="A8" s="17" t="s">
        <v>132</v>
      </c>
      <c r="B8" s="32"/>
      <c r="C8" s="32"/>
      <c r="D8" s="14"/>
      <c r="E8" s="15"/>
      <c r="F8" s="16"/>
      <c r="G8" s="16"/>
    </row>
    <row r="9" spans="1:8" x14ac:dyDescent="0.35">
      <c r="A9" s="17" t="s">
        <v>277</v>
      </c>
      <c r="B9" s="32"/>
      <c r="C9" s="32"/>
      <c r="D9" s="14"/>
      <c r="E9" s="15"/>
      <c r="F9" s="16"/>
      <c r="G9" s="16"/>
    </row>
    <row r="10" spans="1:8" x14ac:dyDescent="0.35">
      <c r="A10" s="17" t="s">
        <v>193</v>
      </c>
      <c r="B10" s="32"/>
      <c r="C10" s="32"/>
      <c r="D10" s="14"/>
      <c r="E10" s="22" t="s">
        <v>131</v>
      </c>
      <c r="F10" s="23" t="s">
        <v>131</v>
      </c>
      <c r="G10" s="16"/>
    </row>
    <row r="11" spans="1:8" x14ac:dyDescent="0.35">
      <c r="A11" s="13"/>
      <c r="B11" s="32"/>
      <c r="C11" s="32"/>
      <c r="D11" s="14"/>
      <c r="E11" s="15"/>
      <c r="F11" s="16"/>
      <c r="G11" s="16"/>
    </row>
    <row r="12" spans="1:8" x14ac:dyDescent="0.35">
      <c r="A12" s="17" t="s">
        <v>278</v>
      </c>
      <c r="B12" s="32"/>
      <c r="C12" s="32"/>
      <c r="D12" s="14"/>
      <c r="E12" s="15"/>
      <c r="F12" s="16"/>
      <c r="G12" s="16"/>
    </row>
    <row r="13" spans="1:8" x14ac:dyDescent="0.35">
      <c r="A13" s="13" t="s">
        <v>1918</v>
      </c>
      <c r="B13" s="32" t="s">
        <v>1919</v>
      </c>
      <c r="C13" s="32" t="s">
        <v>281</v>
      </c>
      <c r="D13" s="14">
        <v>6000000</v>
      </c>
      <c r="E13" s="15">
        <v>6208.46</v>
      </c>
      <c r="F13" s="16">
        <v>0.35959999999999998</v>
      </c>
      <c r="G13" s="16">
        <v>7.1391999999999997E-2</v>
      </c>
    </row>
    <row r="14" spans="1:8" x14ac:dyDescent="0.35">
      <c r="A14" s="13" t="s">
        <v>1920</v>
      </c>
      <c r="B14" s="32" t="s">
        <v>1921</v>
      </c>
      <c r="C14" s="32" t="s">
        <v>281</v>
      </c>
      <c r="D14" s="14">
        <v>2500000</v>
      </c>
      <c r="E14" s="15">
        <v>2561.5</v>
      </c>
      <c r="F14" s="16">
        <v>0.1484</v>
      </c>
      <c r="G14" s="16">
        <v>7.0019999999999999E-2</v>
      </c>
    </row>
    <row r="15" spans="1:8" x14ac:dyDescent="0.35">
      <c r="A15" s="13" t="s">
        <v>1922</v>
      </c>
      <c r="B15" s="32" t="s">
        <v>1923</v>
      </c>
      <c r="C15" s="32" t="s">
        <v>281</v>
      </c>
      <c r="D15" s="14">
        <v>2000000</v>
      </c>
      <c r="E15" s="15">
        <v>2078.02</v>
      </c>
      <c r="F15" s="16">
        <v>0.12039999999999999</v>
      </c>
      <c r="G15" s="16">
        <v>7.1688000000000002E-2</v>
      </c>
    </row>
    <row r="16" spans="1:8" x14ac:dyDescent="0.35">
      <c r="A16" s="13" t="s">
        <v>1924</v>
      </c>
      <c r="B16" s="32" t="s">
        <v>1925</v>
      </c>
      <c r="C16" s="32" t="s">
        <v>281</v>
      </c>
      <c r="D16" s="14">
        <v>1000000</v>
      </c>
      <c r="E16" s="15">
        <v>1002.04</v>
      </c>
      <c r="F16" s="16">
        <v>5.8000000000000003E-2</v>
      </c>
      <c r="G16" s="16">
        <v>6.8734000000000003E-2</v>
      </c>
    </row>
    <row r="17" spans="1:7" x14ac:dyDescent="0.35">
      <c r="A17" s="17" t="s">
        <v>193</v>
      </c>
      <c r="B17" s="33"/>
      <c r="C17" s="33"/>
      <c r="D17" s="18"/>
      <c r="E17" s="19">
        <v>11850.02</v>
      </c>
      <c r="F17" s="20">
        <v>0.68640000000000001</v>
      </c>
      <c r="G17" s="21"/>
    </row>
    <row r="18" spans="1:7" x14ac:dyDescent="0.35">
      <c r="A18" s="13"/>
      <c r="B18" s="32"/>
      <c r="C18" s="32"/>
      <c r="D18" s="14"/>
      <c r="E18" s="15"/>
      <c r="F18" s="16"/>
      <c r="G18" s="16"/>
    </row>
    <row r="19" spans="1:7" x14ac:dyDescent="0.35">
      <c r="A19" s="17" t="s">
        <v>284</v>
      </c>
      <c r="B19" s="32"/>
      <c r="C19" s="32"/>
      <c r="D19" s="14"/>
      <c r="E19" s="15"/>
      <c r="F19" s="16"/>
      <c r="G19" s="16"/>
    </row>
    <row r="20" spans="1:7" x14ac:dyDescent="0.35">
      <c r="A20" s="13" t="s">
        <v>1926</v>
      </c>
      <c r="B20" s="32" t="s">
        <v>1927</v>
      </c>
      <c r="C20" s="32" t="s">
        <v>281</v>
      </c>
      <c r="D20" s="14">
        <v>9100</v>
      </c>
      <c r="E20" s="15">
        <v>9.5299999999999994</v>
      </c>
      <c r="F20" s="16">
        <v>5.9999999999999995E-4</v>
      </c>
      <c r="G20" s="16">
        <v>7.1613999999999997E-2</v>
      </c>
    </row>
    <row r="21" spans="1:7" x14ac:dyDescent="0.35">
      <c r="A21" s="17" t="s">
        <v>193</v>
      </c>
      <c r="B21" s="33"/>
      <c r="C21" s="33"/>
      <c r="D21" s="18"/>
      <c r="E21" s="19">
        <v>9.5299999999999994</v>
      </c>
      <c r="F21" s="20">
        <v>5.9999999999999995E-4</v>
      </c>
      <c r="G21" s="21"/>
    </row>
    <row r="22" spans="1:7" x14ac:dyDescent="0.35">
      <c r="A22" s="13"/>
      <c r="B22" s="32"/>
      <c r="C22" s="32"/>
      <c r="D22" s="14"/>
      <c r="E22" s="15"/>
      <c r="F22" s="16"/>
      <c r="G22" s="16"/>
    </row>
    <row r="23" spans="1:7" x14ac:dyDescent="0.35">
      <c r="A23" s="13"/>
      <c r="B23" s="32"/>
      <c r="C23" s="32"/>
      <c r="D23" s="14"/>
      <c r="E23" s="15"/>
      <c r="F23" s="16"/>
      <c r="G23" s="16"/>
    </row>
    <row r="24" spans="1:7" x14ac:dyDescent="0.35">
      <c r="A24" s="17" t="s">
        <v>194</v>
      </c>
      <c r="B24" s="32"/>
      <c r="C24" s="32"/>
      <c r="D24" s="14"/>
      <c r="E24" s="15"/>
      <c r="F24" s="16"/>
      <c r="G24" s="16"/>
    </row>
    <row r="25" spans="1:7" x14ac:dyDescent="0.35">
      <c r="A25" s="17" t="s">
        <v>193</v>
      </c>
      <c r="B25" s="32"/>
      <c r="C25" s="32"/>
      <c r="D25" s="14"/>
      <c r="E25" s="22" t="s">
        <v>131</v>
      </c>
      <c r="F25" s="23" t="s">
        <v>131</v>
      </c>
      <c r="G25" s="16"/>
    </row>
    <row r="26" spans="1:7" x14ac:dyDescent="0.35">
      <c r="A26" s="13"/>
      <c r="B26" s="32"/>
      <c r="C26" s="32"/>
      <c r="D26" s="14"/>
      <c r="E26" s="15"/>
      <c r="F26" s="16"/>
      <c r="G26" s="16"/>
    </row>
    <row r="27" spans="1:7" x14ac:dyDescent="0.35">
      <c r="A27" s="17" t="s">
        <v>195</v>
      </c>
      <c r="B27" s="32"/>
      <c r="C27" s="32"/>
      <c r="D27" s="14"/>
      <c r="E27" s="15"/>
      <c r="F27" s="16"/>
      <c r="G27" s="16"/>
    </row>
    <row r="28" spans="1:7" x14ac:dyDescent="0.35">
      <c r="A28" s="17" t="s">
        <v>193</v>
      </c>
      <c r="B28" s="32"/>
      <c r="C28" s="32"/>
      <c r="D28" s="14"/>
      <c r="E28" s="22" t="s">
        <v>131</v>
      </c>
      <c r="F28" s="23" t="s">
        <v>131</v>
      </c>
      <c r="G28" s="16"/>
    </row>
    <row r="29" spans="1:7" x14ac:dyDescent="0.35">
      <c r="A29" s="13"/>
      <c r="B29" s="32"/>
      <c r="C29" s="32"/>
      <c r="D29" s="14"/>
      <c r="E29" s="15"/>
      <c r="F29" s="16"/>
      <c r="G29" s="16"/>
    </row>
    <row r="30" spans="1:7" x14ac:dyDescent="0.35">
      <c r="A30" s="24" t="s">
        <v>196</v>
      </c>
      <c r="B30" s="34"/>
      <c r="C30" s="34"/>
      <c r="D30" s="25"/>
      <c r="E30" s="19">
        <v>11859.55</v>
      </c>
      <c r="F30" s="20">
        <v>0.68700000000000006</v>
      </c>
      <c r="G30" s="21"/>
    </row>
    <row r="31" spans="1:7" x14ac:dyDescent="0.35">
      <c r="A31" s="13"/>
      <c r="B31" s="32"/>
      <c r="C31" s="32"/>
      <c r="D31" s="14"/>
      <c r="E31" s="15"/>
      <c r="F31" s="16"/>
      <c r="G31" s="16"/>
    </row>
    <row r="32" spans="1:7" x14ac:dyDescent="0.35">
      <c r="A32" s="17" t="s">
        <v>197</v>
      </c>
      <c r="B32" s="32"/>
      <c r="C32" s="32"/>
      <c r="D32" s="14"/>
      <c r="E32" s="15"/>
      <c r="F32" s="16"/>
      <c r="G32" s="16"/>
    </row>
    <row r="33" spans="1:7" x14ac:dyDescent="0.35">
      <c r="A33" s="13"/>
      <c r="B33" s="32"/>
      <c r="C33" s="32"/>
      <c r="D33" s="14"/>
      <c r="E33" s="15"/>
      <c r="F33" s="16"/>
      <c r="G33" s="16"/>
    </row>
    <row r="34" spans="1:7" x14ac:dyDescent="0.35">
      <c r="A34" s="17" t="s">
        <v>929</v>
      </c>
      <c r="B34" s="32"/>
      <c r="C34" s="32"/>
      <c r="D34" s="14"/>
      <c r="E34" s="15"/>
      <c r="F34" s="16"/>
      <c r="G34" s="16"/>
    </row>
    <row r="35" spans="1:7" x14ac:dyDescent="0.35">
      <c r="A35" s="13" t="s">
        <v>1928</v>
      </c>
      <c r="B35" s="32" t="s">
        <v>1929</v>
      </c>
      <c r="C35" s="32" t="s">
        <v>281</v>
      </c>
      <c r="D35" s="14">
        <v>3500000</v>
      </c>
      <c r="E35" s="15">
        <v>3452.41</v>
      </c>
      <c r="F35" s="16">
        <v>0.2</v>
      </c>
      <c r="G35" s="16">
        <v>6.4499000000000001E-2</v>
      </c>
    </row>
    <row r="36" spans="1:7" x14ac:dyDescent="0.35">
      <c r="A36" s="17" t="s">
        <v>193</v>
      </c>
      <c r="B36" s="33"/>
      <c r="C36" s="33"/>
      <c r="D36" s="18"/>
      <c r="E36" s="19">
        <v>3452.41</v>
      </c>
      <c r="F36" s="20">
        <v>0.2</v>
      </c>
      <c r="G36" s="21"/>
    </row>
    <row r="37" spans="1:7" x14ac:dyDescent="0.35">
      <c r="A37" s="13"/>
      <c r="B37" s="32"/>
      <c r="C37" s="32"/>
      <c r="D37" s="14"/>
      <c r="E37" s="15"/>
      <c r="F37" s="16"/>
      <c r="G37" s="16"/>
    </row>
    <row r="38" spans="1:7" x14ac:dyDescent="0.35">
      <c r="A38" s="24" t="s">
        <v>196</v>
      </c>
      <c r="B38" s="34"/>
      <c r="C38" s="34"/>
      <c r="D38" s="25"/>
      <c r="E38" s="19">
        <v>3452.41</v>
      </c>
      <c r="F38" s="20">
        <v>0.2</v>
      </c>
      <c r="G38" s="21"/>
    </row>
    <row r="39" spans="1:7" x14ac:dyDescent="0.35">
      <c r="A39" s="13"/>
      <c r="B39" s="32"/>
      <c r="C39" s="32"/>
      <c r="D39" s="14"/>
      <c r="E39" s="15"/>
      <c r="F39" s="16"/>
      <c r="G39" s="16"/>
    </row>
    <row r="40" spans="1:7" x14ac:dyDescent="0.35">
      <c r="A40" s="13"/>
      <c r="B40" s="32"/>
      <c r="C40" s="32"/>
      <c r="D40" s="14"/>
      <c r="E40" s="15"/>
      <c r="F40" s="16"/>
      <c r="G40" s="16"/>
    </row>
    <row r="41" spans="1:7" x14ac:dyDescent="0.35">
      <c r="A41" s="17" t="s">
        <v>205</v>
      </c>
      <c r="B41" s="32"/>
      <c r="C41" s="32"/>
      <c r="D41" s="14"/>
      <c r="E41" s="15"/>
      <c r="F41" s="16"/>
      <c r="G41" s="16"/>
    </row>
    <row r="42" spans="1:7" x14ac:dyDescent="0.35">
      <c r="A42" s="13" t="s">
        <v>206</v>
      </c>
      <c r="B42" s="32"/>
      <c r="C42" s="32"/>
      <c r="D42" s="14"/>
      <c r="E42" s="15">
        <v>1812.67</v>
      </c>
      <c r="F42" s="16">
        <v>0.105</v>
      </c>
      <c r="G42" s="16">
        <v>6.6451999999999997E-2</v>
      </c>
    </row>
    <row r="43" spans="1:7" x14ac:dyDescent="0.35">
      <c r="A43" s="17" t="s">
        <v>193</v>
      </c>
      <c r="B43" s="33"/>
      <c r="C43" s="33"/>
      <c r="D43" s="18"/>
      <c r="E43" s="19">
        <v>1812.67</v>
      </c>
      <c r="F43" s="20">
        <v>0.105</v>
      </c>
      <c r="G43" s="21"/>
    </row>
    <row r="44" spans="1:7" x14ac:dyDescent="0.35">
      <c r="A44" s="13"/>
      <c r="B44" s="32"/>
      <c r="C44" s="32"/>
      <c r="D44" s="14"/>
      <c r="E44" s="15"/>
      <c r="F44" s="16"/>
      <c r="G44" s="16"/>
    </row>
    <row r="45" spans="1:7" x14ac:dyDescent="0.35">
      <c r="A45" s="24" t="s">
        <v>196</v>
      </c>
      <c r="B45" s="34"/>
      <c r="C45" s="34"/>
      <c r="D45" s="25"/>
      <c r="E45" s="19">
        <v>1812.67</v>
      </c>
      <c r="F45" s="20">
        <v>0.105</v>
      </c>
      <c r="G45" s="21"/>
    </row>
    <row r="46" spans="1:7" x14ac:dyDescent="0.35">
      <c r="A46" s="13" t="s">
        <v>207</v>
      </c>
      <c r="B46" s="32"/>
      <c r="C46" s="32"/>
      <c r="D46" s="14"/>
      <c r="E46" s="15">
        <v>137.45462599999999</v>
      </c>
      <c r="F46" s="16">
        <v>7.9609999999999993E-3</v>
      </c>
      <c r="G46" s="16"/>
    </row>
    <row r="47" spans="1:7" x14ac:dyDescent="0.35">
      <c r="A47" s="13" t="s">
        <v>208</v>
      </c>
      <c r="B47" s="32"/>
      <c r="C47" s="32"/>
      <c r="D47" s="14"/>
      <c r="E47" s="15">
        <v>3.4153739999999999</v>
      </c>
      <c r="F47" s="16">
        <v>3.8999999999999999E-5</v>
      </c>
      <c r="G47" s="16">
        <v>6.6451999999999997E-2</v>
      </c>
    </row>
    <row r="48" spans="1:7" x14ac:dyDescent="0.35">
      <c r="A48" s="27" t="s">
        <v>209</v>
      </c>
      <c r="B48" s="35"/>
      <c r="C48" s="35"/>
      <c r="D48" s="28"/>
      <c r="E48" s="29">
        <v>17265.5</v>
      </c>
      <c r="F48" s="30">
        <v>1</v>
      </c>
      <c r="G48" s="30"/>
    </row>
    <row r="50" spans="1:3" x14ac:dyDescent="0.35">
      <c r="A50" s="1" t="s">
        <v>211</v>
      </c>
    </row>
    <row r="53" spans="1:3" x14ac:dyDescent="0.35">
      <c r="A53" s="1" t="s">
        <v>212</v>
      </c>
    </row>
    <row r="54" spans="1:3" x14ac:dyDescent="0.35">
      <c r="A54" s="48" t="s">
        <v>213</v>
      </c>
      <c r="B54" s="3" t="s">
        <v>131</v>
      </c>
    </row>
    <row r="55" spans="1:3" x14ac:dyDescent="0.35">
      <c r="A55" t="s">
        <v>214</v>
      </c>
    </row>
    <row r="56" spans="1:3" x14ac:dyDescent="0.35">
      <c r="A56" t="s">
        <v>267</v>
      </c>
      <c r="B56" t="s">
        <v>216</v>
      </c>
      <c r="C56" t="s">
        <v>216</v>
      </c>
    </row>
    <row r="57" spans="1:3" x14ac:dyDescent="0.35">
      <c r="B57" s="49">
        <v>45625</v>
      </c>
      <c r="C57" s="49">
        <v>45657</v>
      </c>
    </row>
    <row r="58" spans="1:3" x14ac:dyDescent="0.35">
      <c r="A58" t="s">
        <v>1641</v>
      </c>
      <c r="B58">
        <v>25.018699999999999</v>
      </c>
      <c r="C58">
        <v>25.125800000000002</v>
      </c>
    </row>
    <row r="59" spans="1:3" x14ac:dyDescent="0.35">
      <c r="A59" t="s">
        <v>678</v>
      </c>
      <c r="B59" t="s">
        <v>679</v>
      </c>
      <c r="C59" t="s">
        <v>680</v>
      </c>
    </row>
    <row r="60" spans="1:3" x14ac:dyDescent="0.35">
      <c r="A60" t="s">
        <v>681</v>
      </c>
      <c r="B60">
        <v>24.464099999999998</v>
      </c>
      <c r="C60">
        <v>24.458100000000002</v>
      </c>
    </row>
    <row r="61" spans="1:3" x14ac:dyDescent="0.35">
      <c r="A61" t="s">
        <v>515</v>
      </c>
      <c r="B61">
        <v>25.014299999999999</v>
      </c>
      <c r="C61">
        <v>25.121500000000001</v>
      </c>
    </row>
    <row r="62" spans="1:3" x14ac:dyDescent="0.35">
      <c r="A62" t="s">
        <v>269</v>
      </c>
      <c r="B62">
        <v>24.9148</v>
      </c>
      <c r="C62">
        <v>25.021599999999999</v>
      </c>
    </row>
    <row r="63" spans="1:3" x14ac:dyDescent="0.35">
      <c r="A63" t="s">
        <v>682</v>
      </c>
      <c r="B63">
        <v>16.651800000000001</v>
      </c>
      <c r="C63">
        <v>16.684699999999999</v>
      </c>
    </row>
    <row r="64" spans="1:3" x14ac:dyDescent="0.35">
      <c r="A64" t="s">
        <v>683</v>
      </c>
      <c r="B64">
        <v>15.432</v>
      </c>
      <c r="C64">
        <v>15.3528</v>
      </c>
    </row>
    <row r="65" spans="1:4" x14ac:dyDescent="0.35">
      <c r="A65" t="s">
        <v>1645</v>
      </c>
      <c r="B65">
        <v>23.610499999999998</v>
      </c>
      <c r="C65">
        <v>23.6983</v>
      </c>
    </row>
    <row r="66" spans="1:4" x14ac:dyDescent="0.35">
      <c r="A66" t="s">
        <v>684</v>
      </c>
      <c r="B66" t="s">
        <v>679</v>
      </c>
      <c r="C66" t="s">
        <v>680</v>
      </c>
    </row>
    <row r="67" spans="1:4" x14ac:dyDescent="0.35">
      <c r="A67" t="s">
        <v>685</v>
      </c>
      <c r="B67" t="s">
        <v>679</v>
      </c>
      <c r="C67" t="s">
        <v>680</v>
      </c>
    </row>
    <row r="68" spans="1:4" x14ac:dyDescent="0.35">
      <c r="A68" t="s">
        <v>516</v>
      </c>
      <c r="B68">
        <v>23.599900000000002</v>
      </c>
      <c r="C68">
        <v>23.6876</v>
      </c>
    </row>
    <row r="69" spans="1:4" x14ac:dyDescent="0.35">
      <c r="A69" t="s">
        <v>271</v>
      </c>
      <c r="B69">
        <v>23.615600000000001</v>
      </c>
      <c r="C69">
        <v>23.703399999999998</v>
      </c>
    </row>
    <row r="70" spans="1:4" x14ac:dyDescent="0.35">
      <c r="A70" t="s">
        <v>686</v>
      </c>
      <c r="B70">
        <v>10.5083</v>
      </c>
      <c r="C70">
        <v>10.4941</v>
      </c>
    </row>
    <row r="71" spans="1:4" x14ac:dyDescent="0.35">
      <c r="A71" t="s">
        <v>687</v>
      </c>
      <c r="B71">
        <v>10.365</v>
      </c>
      <c r="C71">
        <v>10.3086</v>
      </c>
    </row>
    <row r="72" spans="1:4" x14ac:dyDescent="0.35">
      <c r="A72" t="s">
        <v>688</v>
      </c>
    </row>
    <row r="74" spans="1:4" x14ac:dyDescent="0.35">
      <c r="A74" t="s">
        <v>689</v>
      </c>
    </row>
    <row r="76" spans="1:4" x14ac:dyDescent="0.35">
      <c r="A76" s="51" t="s">
        <v>690</v>
      </c>
      <c r="B76" s="51" t="s">
        <v>691</v>
      </c>
      <c r="C76" s="51" t="s">
        <v>692</v>
      </c>
      <c r="D76" s="51" t="s">
        <v>693</v>
      </c>
    </row>
    <row r="77" spans="1:4" x14ac:dyDescent="0.35">
      <c r="A77" s="51" t="s">
        <v>694</v>
      </c>
      <c r="B77" s="51"/>
      <c r="C77" s="51">
        <v>0.1123427</v>
      </c>
      <c r="D77" s="51">
        <v>0.1123427</v>
      </c>
    </row>
    <row r="78" spans="1:4" x14ac:dyDescent="0.35">
      <c r="A78" s="51" t="s">
        <v>695</v>
      </c>
      <c r="B78" s="51"/>
      <c r="C78" s="51">
        <v>3.82983E-2</v>
      </c>
      <c r="D78" s="51">
        <v>3.82983E-2</v>
      </c>
    </row>
    <row r="79" spans="1:4" x14ac:dyDescent="0.35">
      <c r="A79" s="51" t="s">
        <v>696</v>
      </c>
      <c r="B79" s="51"/>
      <c r="C79" s="51">
        <v>0.14548420000000001</v>
      </c>
      <c r="D79" s="51">
        <v>0.14548420000000001</v>
      </c>
    </row>
    <row r="80" spans="1:4" x14ac:dyDescent="0.35">
      <c r="A80" s="51" t="s">
        <v>698</v>
      </c>
      <c r="B80" s="51"/>
      <c r="C80" s="51">
        <v>5.3086399999999999E-2</v>
      </c>
      <c r="D80" s="51">
        <v>5.3086399999999999E-2</v>
      </c>
    </row>
    <row r="81" spans="1:4" x14ac:dyDescent="0.35">
      <c r="A81" s="51" t="s">
        <v>699</v>
      </c>
      <c r="B81" s="51"/>
      <c r="C81" s="51">
        <v>9.5137100000000002E-2</v>
      </c>
      <c r="D81" s="51">
        <v>9.5137100000000002E-2</v>
      </c>
    </row>
    <row r="83" spans="1:4" x14ac:dyDescent="0.35">
      <c r="A83" t="s">
        <v>219</v>
      </c>
      <c r="B83" s="3" t="s">
        <v>131</v>
      </c>
    </row>
    <row r="84" spans="1:4" ht="30" customHeight="1" x14ac:dyDescent="0.35">
      <c r="A84" s="48" t="s">
        <v>220</v>
      </c>
      <c r="B84" s="3" t="s">
        <v>131</v>
      </c>
    </row>
    <row r="85" spans="1:4" ht="30" customHeight="1" x14ac:dyDescent="0.35">
      <c r="A85" s="48" t="s">
        <v>221</v>
      </c>
      <c r="B85" s="3" t="s">
        <v>131</v>
      </c>
    </row>
    <row r="86" spans="1:4" x14ac:dyDescent="0.35">
      <c r="A86" t="s">
        <v>222</v>
      </c>
      <c r="B86" s="50">
        <f>+B101</f>
        <v>17.606341753164131</v>
      </c>
    </row>
    <row r="87" spans="1:4" ht="45" customHeight="1" x14ac:dyDescent="0.35">
      <c r="A87" s="48" t="s">
        <v>223</v>
      </c>
      <c r="B87" s="3" t="s">
        <v>131</v>
      </c>
    </row>
    <row r="88" spans="1:4" x14ac:dyDescent="0.35">
      <c r="B88" s="3"/>
    </row>
    <row r="89" spans="1:4" ht="30" customHeight="1" x14ac:dyDescent="0.35">
      <c r="A89" s="48" t="s">
        <v>224</v>
      </c>
      <c r="B89" s="3" t="s">
        <v>131</v>
      </c>
    </row>
    <row r="90" spans="1:4" ht="30" customHeight="1" x14ac:dyDescent="0.35">
      <c r="A90" s="48" t="s">
        <v>225</v>
      </c>
      <c r="B90" t="s">
        <v>131</v>
      </c>
    </row>
    <row r="91" spans="1:4" ht="30" customHeight="1" x14ac:dyDescent="0.35">
      <c r="A91" s="48" t="s">
        <v>226</v>
      </c>
      <c r="B91" s="3" t="s">
        <v>131</v>
      </c>
    </row>
    <row r="92" spans="1:4" ht="30" customHeight="1" x14ac:dyDescent="0.35">
      <c r="A92" s="48" t="s">
        <v>227</v>
      </c>
      <c r="B92" s="3" t="s">
        <v>131</v>
      </c>
    </row>
    <row r="94" spans="1:4" x14ac:dyDescent="0.35">
      <c r="A94" t="s">
        <v>228</v>
      </c>
    </row>
    <row r="95" spans="1:4" ht="45" customHeight="1" x14ac:dyDescent="0.35">
      <c r="A95" s="63" t="s">
        <v>229</v>
      </c>
      <c r="B95" s="64" t="s">
        <v>1930</v>
      </c>
    </row>
    <row r="96" spans="1:4" x14ac:dyDescent="0.35">
      <c r="A96" s="63" t="s">
        <v>231</v>
      </c>
      <c r="B96" s="64" t="s">
        <v>1931</v>
      </c>
    </row>
    <row r="97" spans="1:6" x14ac:dyDescent="0.35">
      <c r="A97" s="63"/>
      <c r="B97" s="63"/>
    </row>
    <row r="98" spans="1:6" x14ac:dyDescent="0.35">
      <c r="A98" s="63" t="s">
        <v>233</v>
      </c>
      <c r="B98" s="65">
        <v>6.9168052712428247</v>
      </c>
    </row>
    <row r="99" spans="1:6" x14ac:dyDescent="0.35">
      <c r="A99" s="63"/>
      <c r="B99" s="63"/>
    </row>
    <row r="100" spans="1:6" x14ac:dyDescent="0.35">
      <c r="A100" s="63" t="s">
        <v>234</v>
      </c>
      <c r="B100" s="66">
        <v>7.9096000000000002</v>
      </c>
    </row>
    <row r="101" spans="1:6" x14ac:dyDescent="0.35">
      <c r="A101" s="63" t="s">
        <v>235</v>
      </c>
      <c r="B101" s="39">
        <v>17.606341753164131</v>
      </c>
    </row>
    <row r="102" spans="1:6" x14ac:dyDescent="0.35">
      <c r="A102" s="63"/>
      <c r="B102" s="63"/>
    </row>
    <row r="103" spans="1:6" x14ac:dyDescent="0.35">
      <c r="A103" s="63" t="s">
        <v>236</v>
      </c>
      <c r="B103" s="67">
        <v>45657</v>
      </c>
    </row>
    <row r="105" spans="1:6" ht="70" customHeight="1" x14ac:dyDescent="0.35">
      <c r="A105" s="71" t="s">
        <v>237</v>
      </c>
      <c r="B105" s="71" t="s">
        <v>238</v>
      </c>
      <c r="C105" s="71" t="s">
        <v>5</v>
      </c>
      <c r="D105" s="71" t="s">
        <v>6</v>
      </c>
      <c r="E105" s="71" t="s">
        <v>5</v>
      </c>
      <c r="F105" s="71" t="s">
        <v>6</v>
      </c>
    </row>
    <row r="106" spans="1:6" ht="70" customHeight="1" x14ac:dyDescent="0.35">
      <c r="A106" s="71" t="s">
        <v>1930</v>
      </c>
      <c r="B106" s="71"/>
      <c r="C106" s="71" t="s">
        <v>75</v>
      </c>
      <c r="D106" s="71"/>
      <c r="E106" s="71" t="s">
        <v>76</v>
      </c>
      <c r="F106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H95"/>
  <sheetViews>
    <sheetView showGridLines="0" workbookViewId="0">
      <pane ySplit="4" topLeftCell="A41" activePane="bottomLeft" state="frozen"/>
      <selection pane="bottomLeft" activeCell="G37" sqref="G37"/>
    </sheetView>
  </sheetViews>
  <sheetFormatPr defaultRowHeight="14.5" x14ac:dyDescent="0.35"/>
  <cols>
    <col min="1" max="1" width="50.54296875" customWidth="1"/>
    <col min="2" max="2" width="22" bestFit="1" customWidth="1"/>
    <col min="3" max="3" width="26.7265625" customWidth="1"/>
    <col min="4" max="4" width="22" customWidth="1"/>
    <col min="5" max="5" width="16.453125" customWidth="1"/>
    <col min="6" max="6" width="22" customWidth="1"/>
    <col min="7" max="7" width="6.1796875" style="2" bestFit="1" customWidth="1"/>
    <col min="12" max="12" width="70.26953125" bestFit="1" customWidth="1"/>
    <col min="13" max="13" width="10.81640625" bestFit="1" customWidth="1"/>
    <col min="14" max="14" width="10.54296875" bestFit="1" customWidth="1"/>
    <col min="15" max="15" width="12" bestFit="1" customWidth="1"/>
    <col min="16" max="16" width="12.54296875" customWidth="1"/>
  </cols>
  <sheetData>
    <row r="1" spans="1:8" ht="36.75" customHeight="1" x14ac:dyDescent="0.35">
      <c r="A1" s="74" t="s">
        <v>1932</v>
      </c>
      <c r="B1" s="75"/>
      <c r="C1" s="75"/>
      <c r="D1" s="75"/>
      <c r="E1" s="75"/>
      <c r="F1" s="75"/>
      <c r="G1" s="76"/>
      <c r="H1" s="47" t="str">
        <f>HYPERLINK("[EDEL_Portfolio Monthly Notes 31-Dec-2024.xlsx]Index!A1","Index")</f>
        <v>Index</v>
      </c>
    </row>
    <row r="2" spans="1:8" ht="19.5" customHeight="1" x14ac:dyDescent="0.35">
      <c r="A2" s="74" t="s">
        <v>1933</v>
      </c>
      <c r="B2" s="75"/>
      <c r="C2" s="75"/>
      <c r="D2" s="75"/>
      <c r="E2" s="75"/>
      <c r="F2" s="75"/>
      <c r="G2" s="76"/>
    </row>
    <row r="4" spans="1:8" ht="48" customHeight="1" x14ac:dyDescent="0.35">
      <c r="A4" s="4" t="s">
        <v>123</v>
      </c>
      <c r="B4" s="4" t="s">
        <v>124</v>
      </c>
      <c r="C4" s="4" t="s">
        <v>125</v>
      </c>
      <c r="D4" s="5" t="s">
        <v>126</v>
      </c>
      <c r="E4" s="6" t="s">
        <v>127</v>
      </c>
      <c r="F4" s="6" t="s">
        <v>128</v>
      </c>
      <c r="G4" s="7" t="s">
        <v>129</v>
      </c>
    </row>
    <row r="5" spans="1:8" x14ac:dyDescent="0.35">
      <c r="A5" s="8"/>
      <c r="B5" s="31"/>
      <c r="C5" s="31"/>
      <c r="D5" s="9"/>
      <c r="E5" s="10"/>
      <c r="F5" s="11"/>
      <c r="G5" s="12"/>
    </row>
    <row r="6" spans="1:8" x14ac:dyDescent="0.35">
      <c r="A6" s="13"/>
      <c r="B6" s="32"/>
      <c r="C6" s="32"/>
      <c r="D6" s="14"/>
      <c r="E6" s="15"/>
      <c r="F6" s="16"/>
      <c r="G6" s="16"/>
    </row>
    <row r="7" spans="1:8" x14ac:dyDescent="0.35">
      <c r="A7" s="17" t="s">
        <v>130</v>
      </c>
      <c r="B7" s="32"/>
      <c r="C7" s="32"/>
      <c r="D7" s="14"/>
      <c r="E7" s="15" t="s">
        <v>131</v>
      </c>
      <c r="F7" s="16" t="s">
        <v>131</v>
      </c>
      <c r="G7" s="16"/>
    </row>
    <row r="8" spans="1:8" x14ac:dyDescent="0.35">
      <c r="A8" s="13"/>
      <c r="B8" s="32"/>
      <c r="C8" s="32"/>
      <c r="D8" s="14"/>
      <c r="E8" s="15"/>
      <c r="F8" s="16"/>
      <c r="G8" s="16"/>
    </row>
    <row r="9" spans="1:8" x14ac:dyDescent="0.35">
      <c r="A9" s="17" t="s">
        <v>197</v>
      </c>
      <c r="B9" s="32"/>
      <c r="C9" s="32"/>
      <c r="D9" s="14"/>
      <c r="E9" s="15"/>
      <c r="F9" s="16"/>
      <c r="G9" s="16"/>
    </row>
    <row r="10" spans="1:8" x14ac:dyDescent="0.35">
      <c r="A10" s="13"/>
      <c r="B10" s="32"/>
      <c r="C10" s="32"/>
      <c r="D10" s="14"/>
      <c r="E10" s="15"/>
      <c r="F10" s="16"/>
      <c r="G10" s="16"/>
    </row>
    <row r="11" spans="1:8" x14ac:dyDescent="0.35">
      <c r="A11" s="17" t="s">
        <v>929</v>
      </c>
      <c r="B11" s="32"/>
      <c r="C11" s="32"/>
      <c r="D11" s="14"/>
      <c r="E11" s="15"/>
      <c r="F11" s="16"/>
      <c r="G11" s="16"/>
    </row>
    <row r="12" spans="1:8" x14ac:dyDescent="0.35">
      <c r="A12" s="13" t="s">
        <v>1934</v>
      </c>
      <c r="B12" s="32" t="s">
        <v>1935</v>
      </c>
      <c r="C12" s="32" t="s">
        <v>281</v>
      </c>
      <c r="D12" s="14">
        <v>1000000</v>
      </c>
      <c r="E12" s="15">
        <v>997.2</v>
      </c>
      <c r="F12" s="16">
        <v>3.6700000000000003E-2</v>
      </c>
      <c r="G12" s="16">
        <v>6.4019999999999994E-2</v>
      </c>
    </row>
    <row r="13" spans="1:8" x14ac:dyDescent="0.35">
      <c r="A13" s="13" t="s">
        <v>1936</v>
      </c>
      <c r="B13" s="32" t="s">
        <v>1937</v>
      </c>
      <c r="C13" s="32" t="s">
        <v>281</v>
      </c>
      <c r="D13" s="14">
        <v>1000000</v>
      </c>
      <c r="E13" s="15">
        <v>996.16</v>
      </c>
      <c r="F13" s="16">
        <v>3.6700000000000003E-2</v>
      </c>
      <c r="G13" s="16">
        <v>6.4005000000000006E-2</v>
      </c>
    </row>
    <row r="14" spans="1:8" x14ac:dyDescent="0.35">
      <c r="A14" s="17" t="s">
        <v>193</v>
      </c>
      <c r="B14" s="33"/>
      <c r="C14" s="33"/>
      <c r="D14" s="18"/>
      <c r="E14" s="19">
        <v>1993.36</v>
      </c>
      <c r="F14" s="20">
        <v>7.3400000000000007E-2</v>
      </c>
      <c r="G14" s="21"/>
    </row>
    <row r="15" spans="1:8" x14ac:dyDescent="0.35">
      <c r="A15" s="17" t="s">
        <v>198</v>
      </c>
      <c r="B15" s="32"/>
      <c r="C15" s="32"/>
      <c r="D15" s="14"/>
      <c r="E15" s="15"/>
      <c r="F15" s="16"/>
      <c r="G15" s="16"/>
    </row>
    <row r="16" spans="1:8" x14ac:dyDescent="0.35">
      <c r="A16" s="13" t="s">
        <v>1938</v>
      </c>
      <c r="B16" s="32" t="s">
        <v>1939</v>
      </c>
      <c r="C16" s="32" t="s">
        <v>201</v>
      </c>
      <c r="D16" s="14">
        <v>2500000</v>
      </c>
      <c r="E16" s="15">
        <v>2500</v>
      </c>
      <c r="F16" s="16">
        <v>9.2100000000000001E-2</v>
      </c>
      <c r="G16" s="16">
        <v>7.2522000000000003E-2</v>
      </c>
    </row>
    <row r="17" spans="1:7" x14ac:dyDescent="0.35">
      <c r="A17" s="17" t="s">
        <v>193</v>
      </c>
      <c r="B17" s="33"/>
      <c r="C17" s="33"/>
      <c r="D17" s="18"/>
      <c r="E17" s="19">
        <v>2500</v>
      </c>
      <c r="F17" s="20">
        <v>9.2100000000000001E-2</v>
      </c>
      <c r="G17" s="21"/>
    </row>
    <row r="18" spans="1:7" x14ac:dyDescent="0.35">
      <c r="A18" s="13"/>
      <c r="B18" s="32"/>
      <c r="C18" s="32"/>
      <c r="D18" s="14"/>
      <c r="E18" s="15"/>
      <c r="F18" s="16"/>
      <c r="G18" s="16"/>
    </row>
    <row r="19" spans="1:7" x14ac:dyDescent="0.35">
      <c r="A19" s="17" t="s">
        <v>202</v>
      </c>
      <c r="B19" s="32"/>
      <c r="C19" s="32"/>
      <c r="D19" s="14"/>
      <c r="E19" s="15"/>
      <c r="F19" s="16"/>
      <c r="G19" s="16"/>
    </row>
    <row r="20" spans="1:7" x14ac:dyDescent="0.35">
      <c r="A20" s="13" t="s">
        <v>1940</v>
      </c>
      <c r="B20" s="32" t="s">
        <v>1941</v>
      </c>
      <c r="C20" s="32" t="s">
        <v>201</v>
      </c>
      <c r="D20" s="14">
        <v>2500000</v>
      </c>
      <c r="E20" s="15">
        <v>2500</v>
      </c>
      <c r="F20" s="16">
        <v>9.2100000000000001E-2</v>
      </c>
      <c r="G20" s="16">
        <v>7.2645000000000001E-2</v>
      </c>
    </row>
    <row r="21" spans="1:7" x14ac:dyDescent="0.35">
      <c r="A21" s="17" t="s">
        <v>193</v>
      </c>
      <c r="B21" s="33"/>
      <c r="C21" s="33"/>
      <c r="D21" s="18"/>
      <c r="E21" s="19">
        <v>2500</v>
      </c>
      <c r="F21" s="20">
        <v>9.2100000000000001E-2</v>
      </c>
      <c r="G21" s="21"/>
    </row>
    <row r="22" spans="1:7" x14ac:dyDescent="0.35">
      <c r="A22" s="13"/>
      <c r="B22" s="32"/>
      <c r="C22" s="32"/>
      <c r="D22" s="14"/>
      <c r="E22" s="15"/>
      <c r="F22" s="16"/>
      <c r="G22" s="16"/>
    </row>
    <row r="23" spans="1:7" x14ac:dyDescent="0.35">
      <c r="A23" s="24" t="s">
        <v>196</v>
      </c>
      <c r="B23" s="34"/>
      <c r="C23" s="34"/>
      <c r="D23" s="25"/>
      <c r="E23" s="19">
        <v>6993.36</v>
      </c>
      <c r="F23" s="20">
        <v>0.2576</v>
      </c>
      <c r="G23" s="21"/>
    </row>
    <row r="24" spans="1:7" x14ac:dyDescent="0.35">
      <c r="A24" s="13"/>
      <c r="B24" s="32"/>
      <c r="C24" s="32"/>
      <c r="D24" s="14"/>
      <c r="E24" s="15"/>
      <c r="F24" s="16"/>
      <c r="G24" s="16"/>
    </row>
    <row r="25" spans="1:7" x14ac:dyDescent="0.35">
      <c r="A25" s="13"/>
      <c r="B25" s="32"/>
      <c r="C25" s="32"/>
      <c r="D25" s="14"/>
      <c r="E25" s="15"/>
      <c r="F25" s="16"/>
      <c r="G25" s="16"/>
    </row>
    <row r="26" spans="1:7" x14ac:dyDescent="0.35">
      <c r="A26" s="17" t="s">
        <v>205</v>
      </c>
      <c r="B26" s="32"/>
      <c r="C26" s="32"/>
      <c r="D26" s="14"/>
      <c r="E26" s="15"/>
      <c r="F26" s="16"/>
      <c r="G26" s="16"/>
    </row>
    <row r="27" spans="1:7" x14ac:dyDescent="0.35">
      <c r="A27" s="13" t="s">
        <v>1942</v>
      </c>
      <c r="B27" s="32"/>
      <c r="C27" s="32"/>
      <c r="D27" s="14"/>
      <c r="E27" s="15">
        <v>18499.169999999998</v>
      </c>
      <c r="F27" s="16">
        <v>0.68149999999999999</v>
      </c>
      <c r="G27" s="16">
        <v>6.8000000000000005E-2</v>
      </c>
    </row>
    <row r="28" spans="1:7" x14ac:dyDescent="0.35">
      <c r="A28" s="13" t="s">
        <v>206</v>
      </c>
      <c r="B28" s="32"/>
      <c r="C28" s="32"/>
      <c r="D28" s="14"/>
      <c r="E28" s="15">
        <v>1584.71</v>
      </c>
      <c r="F28" s="16">
        <v>5.8400000000000001E-2</v>
      </c>
      <c r="G28" s="16">
        <v>6.6451999999999997E-2</v>
      </c>
    </row>
    <row r="29" spans="1:7" x14ac:dyDescent="0.35">
      <c r="A29" s="17" t="s">
        <v>193</v>
      </c>
      <c r="B29" s="33"/>
      <c r="C29" s="33"/>
      <c r="D29" s="18"/>
      <c r="E29" s="19">
        <v>20083.88</v>
      </c>
      <c r="F29" s="20">
        <v>0.7399</v>
      </c>
      <c r="G29" s="21"/>
    </row>
    <row r="30" spans="1:7" x14ac:dyDescent="0.35">
      <c r="A30" s="13"/>
      <c r="B30" s="32"/>
      <c r="C30" s="32"/>
      <c r="D30" s="14"/>
      <c r="E30" s="15"/>
      <c r="F30" s="16"/>
      <c r="G30" s="16"/>
    </row>
    <row r="31" spans="1:7" x14ac:dyDescent="0.35">
      <c r="A31" s="24" t="s">
        <v>196</v>
      </c>
      <c r="B31" s="34"/>
      <c r="C31" s="34"/>
      <c r="D31" s="25"/>
      <c r="E31" s="19">
        <v>20083.88</v>
      </c>
      <c r="F31" s="20">
        <v>0.7399</v>
      </c>
      <c r="G31" s="21"/>
    </row>
    <row r="32" spans="1:7" x14ac:dyDescent="0.35">
      <c r="A32" s="13" t="s">
        <v>207</v>
      </c>
      <c r="B32" s="32"/>
      <c r="C32" s="32"/>
      <c r="D32" s="14"/>
      <c r="E32" s="15">
        <v>3.7349331000000001</v>
      </c>
      <c r="F32" s="16">
        <v>1.37E-4</v>
      </c>
      <c r="G32" s="16"/>
    </row>
    <row r="33" spans="1:7" x14ac:dyDescent="0.35">
      <c r="A33" s="13" t="s">
        <v>208</v>
      </c>
      <c r="B33" s="32"/>
      <c r="C33" s="32"/>
      <c r="D33" s="14"/>
      <c r="E33" s="15">
        <v>63.105066899999997</v>
      </c>
      <c r="F33" s="16">
        <v>2.3630000000000001E-3</v>
      </c>
      <c r="G33" s="16">
        <v>6.7877000000000007E-2</v>
      </c>
    </row>
    <row r="34" spans="1:7" x14ac:dyDescent="0.35">
      <c r="A34" s="27" t="s">
        <v>209</v>
      </c>
      <c r="B34" s="35"/>
      <c r="C34" s="35"/>
      <c r="D34" s="28"/>
      <c r="E34" s="29">
        <v>27144.080000000002</v>
      </c>
      <c r="F34" s="30">
        <v>1</v>
      </c>
      <c r="G34" s="30"/>
    </row>
    <row r="36" spans="1:7" x14ac:dyDescent="0.35">
      <c r="A36" s="1" t="s">
        <v>210</v>
      </c>
    </row>
    <row r="37" spans="1:7" x14ac:dyDescent="0.35">
      <c r="A37" s="1" t="s">
        <v>211</v>
      </c>
    </row>
    <row r="39" spans="1:7" x14ac:dyDescent="0.35">
      <c r="A39" s="1" t="s">
        <v>212</v>
      </c>
    </row>
    <row r="40" spans="1:7" x14ac:dyDescent="0.35">
      <c r="A40" s="48" t="s">
        <v>213</v>
      </c>
      <c r="B40" s="3" t="s">
        <v>131</v>
      </c>
    </row>
    <row r="41" spans="1:7" x14ac:dyDescent="0.35">
      <c r="A41" t="s">
        <v>214</v>
      </c>
    </row>
    <row r="42" spans="1:7" x14ac:dyDescent="0.35">
      <c r="A42" t="s">
        <v>215</v>
      </c>
      <c r="B42" t="s">
        <v>216</v>
      </c>
      <c r="C42" t="s">
        <v>216</v>
      </c>
    </row>
    <row r="43" spans="1:7" x14ac:dyDescent="0.35">
      <c r="B43" s="49">
        <v>45626</v>
      </c>
      <c r="C43" s="49">
        <v>45657</v>
      </c>
    </row>
    <row r="44" spans="1:7" x14ac:dyDescent="0.35">
      <c r="A44" t="s">
        <v>1641</v>
      </c>
      <c r="B44">
        <v>1294.4149</v>
      </c>
      <c r="C44">
        <v>1301.5812000000001</v>
      </c>
    </row>
    <row r="45" spans="1:7" x14ac:dyDescent="0.35">
      <c r="A45" t="s">
        <v>1943</v>
      </c>
      <c r="B45">
        <v>1000.0738</v>
      </c>
      <c r="C45">
        <v>1000.083</v>
      </c>
    </row>
    <row r="46" spans="1:7" x14ac:dyDescent="0.35">
      <c r="A46" t="s">
        <v>681</v>
      </c>
      <c r="B46" t="s">
        <v>679</v>
      </c>
      <c r="C46" t="s">
        <v>680</v>
      </c>
    </row>
    <row r="47" spans="1:7" x14ac:dyDescent="0.35">
      <c r="A47" t="s">
        <v>515</v>
      </c>
      <c r="B47">
        <v>1293.9729</v>
      </c>
      <c r="C47">
        <v>1301.1361999999999</v>
      </c>
    </row>
    <row r="48" spans="1:7" x14ac:dyDescent="0.35">
      <c r="A48" t="s">
        <v>682</v>
      </c>
      <c r="B48">
        <v>1058.4544000000001</v>
      </c>
      <c r="C48">
        <v>1058.6629</v>
      </c>
    </row>
    <row r="49" spans="1:4" x14ac:dyDescent="0.35">
      <c r="A49" t="s">
        <v>683</v>
      </c>
      <c r="B49" t="s">
        <v>679</v>
      </c>
      <c r="C49" t="s">
        <v>680</v>
      </c>
    </row>
    <row r="50" spans="1:4" x14ac:dyDescent="0.35">
      <c r="A50" t="s">
        <v>1944</v>
      </c>
      <c r="B50">
        <v>1290.0872999999999</v>
      </c>
      <c r="C50">
        <v>1297.175</v>
      </c>
    </row>
    <row r="51" spans="1:4" x14ac:dyDescent="0.35">
      <c r="A51" t="s">
        <v>1945</v>
      </c>
      <c r="B51">
        <v>1008.2671</v>
      </c>
      <c r="C51">
        <v>1008.2753</v>
      </c>
    </row>
    <row r="52" spans="1:4" x14ac:dyDescent="0.35">
      <c r="A52" t="s">
        <v>685</v>
      </c>
      <c r="B52">
        <v>1095.4777999999999</v>
      </c>
      <c r="C52">
        <v>1095.6967999999999</v>
      </c>
    </row>
    <row r="53" spans="1:4" x14ac:dyDescent="0.35">
      <c r="A53" t="s">
        <v>516</v>
      </c>
      <c r="B53">
        <v>1290.0877</v>
      </c>
      <c r="C53">
        <v>1297.1744000000001</v>
      </c>
    </row>
    <row r="54" spans="1:4" x14ac:dyDescent="0.35">
      <c r="A54" t="s">
        <v>686</v>
      </c>
      <c r="B54">
        <v>1005.3033</v>
      </c>
      <c r="C54">
        <v>1005.4992</v>
      </c>
    </row>
    <row r="55" spans="1:4" x14ac:dyDescent="0.35">
      <c r="A55" t="s">
        <v>687</v>
      </c>
      <c r="B55">
        <v>1017.1706</v>
      </c>
      <c r="C55">
        <v>1016.4607</v>
      </c>
    </row>
    <row r="56" spans="1:4" x14ac:dyDescent="0.35">
      <c r="A56" t="s">
        <v>1946</v>
      </c>
      <c r="B56">
        <v>1183.9154000000001</v>
      </c>
      <c r="C56">
        <v>1190.4694999999999</v>
      </c>
    </row>
    <row r="57" spans="1:4" x14ac:dyDescent="0.35">
      <c r="A57" t="s">
        <v>1947</v>
      </c>
      <c r="B57">
        <v>1000</v>
      </c>
      <c r="C57">
        <v>1000</v>
      </c>
    </row>
    <row r="58" spans="1:4" x14ac:dyDescent="0.35">
      <c r="A58" t="s">
        <v>1948</v>
      </c>
      <c r="B58">
        <v>1183.9139</v>
      </c>
      <c r="C58">
        <v>1190.4679000000001</v>
      </c>
    </row>
    <row r="59" spans="1:4" x14ac:dyDescent="0.35">
      <c r="A59" t="s">
        <v>1949</v>
      </c>
      <c r="B59">
        <v>1000</v>
      </c>
      <c r="C59">
        <v>1000</v>
      </c>
    </row>
    <row r="60" spans="1:4" x14ac:dyDescent="0.35">
      <c r="A60" t="s">
        <v>688</v>
      </c>
    </row>
    <row r="62" spans="1:4" x14ac:dyDescent="0.35">
      <c r="A62" t="s">
        <v>689</v>
      </c>
    </row>
    <row r="64" spans="1:4" x14ac:dyDescent="0.35">
      <c r="A64" s="51" t="s">
        <v>690</v>
      </c>
      <c r="B64" s="51" t="s">
        <v>691</v>
      </c>
      <c r="C64" s="51" t="s">
        <v>692</v>
      </c>
      <c r="D64" s="51" t="s">
        <v>693</v>
      </c>
    </row>
    <row r="65" spans="1:4" x14ac:dyDescent="0.35">
      <c r="A65" s="51" t="s">
        <v>1950</v>
      </c>
      <c r="B65" s="51"/>
      <c r="C65" s="51">
        <v>5.5119037999999998</v>
      </c>
      <c r="D65" s="51">
        <v>5.5119037999999998</v>
      </c>
    </row>
    <row r="66" spans="1:4" x14ac:dyDescent="0.35">
      <c r="A66" s="51" t="s">
        <v>1951</v>
      </c>
      <c r="B66" s="51"/>
      <c r="C66" s="51">
        <v>5.6438648999999996</v>
      </c>
      <c r="D66" s="51">
        <v>5.6438648999999996</v>
      </c>
    </row>
    <row r="67" spans="1:4" x14ac:dyDescent="0.35">
      <c r="A67" s="51" t="s">
        <v>1952</v>
      </c>
      <c r="B67" s="51"/>
      <c r="C67" s="51">
        <v>5.5230752000000001</v>
      </c>
      <c r="D67" s="51">
        <v>5.5230752000000001</v>
      </c>
    </row>
    <row r="68" spans="1:4" x14ac:dyDescent="0.35">
      <c r="A68" s="51" t="s">
        <v>1953</v>
      </c>
      <c r="B68" s="51"/>
      <c r="C68" s="51">
        <v>5.7912150000000002</v>
      </c>
      <c r="D68" s="51">
        <v>5.7912150000000002</v>
      </c>
    </row>
    <row r="69" spans="1:4" x14ac:dyDescent="0.35">
      <c r="A69" s="51" t="s">
        <v>1954</v>
      </c>
      <c r="B69" s="51"/>
      <c r="C69" s="51">
        <v>5.3184909999999999</v>
      </c>
      <c r="D69" s="51">
        <v>5.3184909999999999</v>
      </c>
    </row>
    <row r="70" spans="1:4" x14ac:dyDescent="0.35">
      <c r="A70" s="51" t="s">
        <v>1955</v>
      </c>
      <c r="B70" s="51"/>
      <c r="C70" s="51">
        <v>6.2651439</v>
      </c>
      <c r="D70" s="51">
        <v>6.2651439</v>
      </c>
    </row>
    <row r="72" spans="1:4" x14ac:dyDescent="0.35">
      <c r="A72" t="s">
        <v>219</v>
      </c>
      <c r="B72" s="3" t="s">
        <v>131</v>
      </c>
    </row>
    <row r="73" spans="1:4" ht="30" customHeight="1" x14ac:dyDescent="0.35">
      <c r="A73" s="48" t="s">
        <v>220</v>
      </c>
      <c r="B73" s="3" t="s">
        <v>131</v>
      </c>
    </row>
    <row r="74" spans="1:4" ht="30" customHeight="1" x14ac:dyDescent="0.35">
      <c r="A74" s="48" t="s">
        <v>221</v>
      </c>
      <c r="B74" s="3" t="s">
        <v>131</v>
      </c>
    </row>
    <row r="75" spans="1:4" x14ac:dyDescent="0.35">
      <c r="A75" t="s">
        <v>222</v>
      </c>
      <c r="B75" s="50">
        <f>+B90</f>
        <v>3.8287612818932639E-3</v>
      </c>
    </row>
    <row r="76" spans="1:4" ht="45" customHeight="1" x14ac:dyDescent="0.35">
      <c r="A76" s="48" t="s">
        <v>223</v>
      </c>
      <c r="B76" s="3" t="s">
        <v>131</v>
      </c>
    </row>
    <row r="77" spans="1:4" x14ac:dyDescent="0.35">
      <c r="B77" s="3"/>
    </row>
    <row r="78" spans="1:4" ht="30" customHeight="1" x14ac:dyDescent="0.35">
      <c r="A78" s="48" t="s">
        <v>224</v>
      </c>
      <c r="B78" s="3" t="s">
        <v>131</v>
      </c>
    </row>
    <row r="79" spans="1:4" ht="30" customHeight="1" x14ac:dyDescent="0.35">
      <c r="A79" s="48" t="s">
        <v>225</v>
      </c>
      <c r="B79" t="s">
        <v>131</v>
      </c>
    </row>
    <row r="80" spans="1:4" ht="30" customHeight="1" x14ac:dyDescent="0.35">
      <c r="A80" s="48" t="s">
        <v>226</v>
      </c>
      <c r="B80" s="3" t="s">
        <v>131</v>
      </c>
    </row>
    <row r="81" spans="1:4" ht="30" customHeight="1" x14ac:dyDescent="0.35">
      <c r="A81" s="48" t="s">
        <v>227</v>
      </c>
      <c r="B81" s="3" t="s">
        <v>131</v>
      </c>
    </row>
    <row r="83" spans="1:4" x14ac:dyDescent="0.35">
      <c r="A83" t="s">
        <v>228</v>
      </c>
    </row>
    <row r="84" spans="1:4" ht="30" customHeight="1" x14ac:dyDescent="0.35">
      <c r="A84" s="63" t="s">
        <v>229</v>
      </c>
      <c r="B84" s="64" t="s">
        <v>1956</v>
      </c>
    </row>
    <row r="85" spans="1:4" x14ac:dyDescent="0.35">
      <c r="A85" s="63" t="s">
        <v>231</v>
      </c>
      <c r="B85" s="64" t="s">
        <v>1957</v>
      </c>
    </row>
    <row r="86" spans="1:4" x14ac:dyDescent="0.35">
      <c r="A86" s="63"/>
      <c r="B86" s="63"/>
    </row>
    <row r="87" spans="1:4" x14ac:dyDescent="0.35">
      <c r="A87" s="63" t="s">
        <v>233</v>
      </c>
      <c r="B87" s="65">
        <v>6.8463599410805616</v>
      </c>
    </row>
    <row r="88" spans="1:4" x14ac:dyDescent="0.35">
      <c r="A88" s="63"/>
      <c r="B88" s="63"/>
    </row>
    <row r="89" spans="1:4" x14ac:dyDescent="0.35">
      <c r="A89" s="63" t="s">
        <v>234</v>
      </c>
      <c r="B89" s="66">
        <v>6.4999999999999997E-3</v>
      </c>
    </row>
    <row r="90" spans="1:4" x14ac:dyDescent="0.35">
      <c r="A90" s="63" t="s">
        <v>235</v>
      </c>
      <c r="B90" s="39">
        <v>3.8287612818932639E-3</v>
      </c>
    </row>
    <row r="91" spans="1:4" x14ac:dyDescent="0.35">
      <c r="A91" s="63"/>
      <c r="B91" s="63"/>
    </row>
    <row r="92" spans="1:4" x14ac:dyDescent="0.35">
      <c r="A92" s="63" t="s">
        <v>236</v>
      </c>
      <c r="B92" s="67">
        <v>45657</v>
      </c>
    </row>
    <row r="94" spans="1:4" ht="70" customHeight="1" x14ac:dyDescent="0.35">
      <c r="A94" s="71" t="s">
        <v>237</v>
      </c>
      <c r="B94" s="71" t="s">
        <v>238</v>
      </c>
      <c r="C94" s="71" t="s">
        <v>5</v>
      </c>
      <c r="D94" s="71" t="s">
        <v>6</v>
      </c>
    </row>
    <row r="95" spans="1:4" ht="70" customHeight="1" x14ac:dyDescent="0.35">
      <c r="A95" s="71" t="s">
        <v>1958</v>
      </c>
      <c r="B95" s="71"/>
      <c r="C95" s="71" t="s">
        <v>78</v>
      </c>
      <c r="D95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H127"/>
  <sheetViews>
    <sheetView showGridLines="0" workbookViewId="0">
      <pane ySplit="4" topLeftCell="A83" activePane="bottomLeft" state="frozen"/>
      <selection pane="bottomLeft" activeCell="B108" sqref="B108"/>
    </sheetView>
  </sheetViews>
  <sheetFormatPr defaultRowHeight="14.5" x14ac:dyDescent="0.35"/>
  <cols>
    <col min="1" max="1" width="50.54296875" customWidth="1"/>
    <col min="2" max="2" width="22" bestFit="1" customWidth="1"/>
    <col min="3" max="3" width="26.7265625" customWidth="1"/>
    <col min="4" max="4" width="22" customWidth="1"/>
    <col min="5" max="5" width="16.453125" customWidth="1"/>
    <col min="6" max="6" width="22" customWidth="1"/>
    <col min="7" max="7" width="6.1796875" style="2" bestFit="1" customWidth="1"/>
    <col min="12" max="12" width="70.26953125" bestFit="1" customWidth="1"/>
    <col min="13" max="13" width="10.81640625" bestFit="1" customWidth="1"/>
    <col min="14" max="14" width="10.54296875" bestFit="1" customWidth="1"/>
    <col min="15" max="15" width="12" bestFit="1" customWidth="1"/>
    <col min="16" max="16" width="12.54296875" customWidth="1"/>
  </cols>
  <sheetData>
    <row r="1" spans="1:8" ht="36.75" customHeight="1" x14ac:dyDescent="0.35">
      <c r="A1" s="74" t="s">
        <v>1959</v>
      </c>
      <c r="B1" s="75"/>
      <c r="C1" s="75"/>
      <c r="D1" s="75"/>
      <c r="E1" s="75"/>
      <c r="F1" s="75"/>
      <c r="G1" s="76"/>
      <c r="H1" s="47" t="str">
        <f>HYPERLINK("[EDEL_Portfolio Monthly Notes 31-Dec-2024.xlsx]Index!A1","Index")</f>
        <v>Index</v>
      </c>
    </row>
    <row r="2" spans="1:8" ht="19.5" customHeight="1" x14ac:dyDescent="0.35">
      <c r="A2" s="74" t="s">
        <v>1960</v>
      </c>
      <c r="B2" s="75"/>
      <c r="C2" s="75"/>
      <c r="D2" s="75"/>
      <c r="E2" s="75"/>
      <c r="F2" s="75"/>
      <c r="G2" s="76"/>
    </row>
    <row r="4" spans="1:8" ht="48" customHeight="1" x14ac:dyDescent="0.35">
      <c r="A4" s="4" t="s">
        <v>123</v>
      </c>
      <c r="B4" s="4" t="s">
        <v>124</v>
      </c>
      <c r="C4" s="4" t="s">
        <v>125</v>
      </c>
      <c r="D4" s="5" t="s">
        <v>126</v>
      </c>
      <c r="E4" s="6" t="s">
        <v>127</v>
      </c>
      <c r="F4" s="6" t="s">
        <v>128</v>
      </c>
      <c r="G4" s="7" t="s">
        <v>129</v>
      </c>
    </row>
    <row r="5" spans="1:8" x14ac:dyDescent="0.35">
      <c r="A5" s="8"/>
      <c r="B5" s="31"/>
      <c r="C5" s="31"/>
      <c r="D5" s="9"/>
      <c r="E5" s="10"/>
      <c r="F5" s="11"/>
      <c r="G5" s="12"/>
    </row>
    <row r="6" spans="1:8" x14ac:dyDescent="0.35">
      <c r="A6" s="17" t="s">
        <v>130</v>
      </c>
      <c r="B6" s="32"/>
      <c r="C6" s="32"/>
      <c r="D6" s="14"/>
      <c r="E6" s="15"/>
      <c r="F6" s="16"/>
      <c r="G6" s="16"/>
    </row>
    <row r="7" spans="1:8" x14ac:dyDescent="0.35">
      <c r="A7" s="17" t="s">
        <v>296</v>
      </c>
      <c r="B7" s="32"/>
      <c r="C7" s="32"/>
      <c r="D7" s="14"/>
      <c r="E7" s="15"/>
      <c r="F7" s="16"/>
      <c r="G7" s="16"/>
    </row>
    <row r="8" spans="1:8" x14ac:dyDescent="0.35">
      <c r="A8" s="13" t="s">
        <v>412</v>
      </c>
      <c r="B8" s="32" t="s">
        <v>413</v>
      </c>
      <c r="C8" s="32" t="s">
        <v>414</v>
      </c>
      <c r="D8" s="14">
        <v>278087</v>
      </c>
      <c r="E8" s="15">
        <v>12337.75</v>
      </c>
      <c r="F8" s="16">
        <v>2.7900000000000001E-2</v>
      </c>
      <c r="G8" s="16"/>
    </row>
    <row r="9" spans="1:8" x14ac:dyDescent="0.35">
      <c r="A9" s="13" t="s">
        <v>475</v>
      </c>
      <c r="B9" s="32" t="s">
        <v>476</v>
      </c>
      <c r="C9" s="32" t="s">
        <v>477</v>
      </c>
      <c r="D9" s="14">
        <v>457718</v>
      </c>
      <c r="E9" s="15">
        <v>11927.67</v>
      </c>
      <c r="F9" s="16">
        <v>2.69E-2</v>
      </c>
      <c r="G9" s="16"/>
    </row>
    <row r="10" spans="1:8" x14ac:dyDescent="0.35">
      <c r="A10" s="13" t="s">
        <v>439</v>
      </c>
      <c r="B10" s="32" t="s">
        <v>440</v>
      </c>
      <c r="C10" s="32" t="s">
        <v>441</v>
      </c>
      <c r="D10" s="14">
        <v>1424301</v>
      </c>
      <c r="E10" s="15">
        <v>11722.71</v>
      </c>
      <c r="F10" s="16">
        <v>2.6499999999999999E-2</v>
      </c>
      <c r="G10" s="16"/>
    </row>
    <row r="11" spans="1:8" x14ac:dyDescent="0.35">
      <c r="A11" s="13" t="s">
        <v>422</v>
      </c>
      <c r="B11" s="32" t="s">
        <v>423</v>
      </c>
      <c r="C11" s="32" t="s">
        <v>368</v>
      </c>
      <c r="D11" s="14">
        <v>1071929</v>
      </c>
      <c r="E11" s="15">
        <v>11289.56</v>
      </c>
      <c r="F11" s="16">
        <v>2.5499999999999998E-2</v>
      </c>
      <c r="G11" s="16"/>
    </row>
    <row r="12" spans="1:8" x14ac:dyDescent="0.35">
      <c r="A12" s="13" t="s">
        <v>332</v>
      </c>
      <c r="B12" s="32" t="s">
        <v>333</v>
      </c>
      <c r="C12" s="32" t="s">
        <v>334</v>
      </c>
      <c r="D12" s="14">
        <v>206384</v>
      </c>
      <c r="E12" s="15">
        <v>10990.77</v>
      </c>
      <c r="F12" s="16">
        <v>2.4799999999999999E-2</v>
      </c>
      <c r="G12" s="16"/>
    </row>
    <row r="13" spans="1:8" x14ac:dyDescent="0.35">
      <c r="A13" s="13" t="s">
        <v>1961</v>
      </c>
      <c r="B13" s="32" t="s">
        <v>1962</v>
      </c>
      <c r="C13" s="32" t="s">
        <v>414</v>
      </c>
      <c r="D13" s="14">
        <v>634027</v>
      </c>
      <c r="E13" s="15">
        <v>9744.99</v>
      </c>
      <c r="F13" s="16">
        <v>2.1999999999999999E-2</v>
      </c>
      <c r="G13" s="16"/>
    </row>
    <row r="14" spans="1:8" x14ac:dyDescent="0.35">
      <c r="A14" s="13" t="s">
        <v>1963</v>
      </c>
      <c r="B14" s="32" t="s">
        <v>1964</v>
      </c>
      <c r="C14" s="32" t="s">
        <v>371</v>
      </c>
      <c r="D14" s="14">
        <v>1611780</v>
      </c>
      <c r="E14" s="15">
        <v>9638.44</v>
      </c>
      <c r="F14" s="16">
        <v>2.18E-2</v>
      </c>
      <c r="G14" s="16"/>
    </row>
    <row r="15" spans="1:8" x14ac:dyDescent="0.35">
      <c r="A15" s="13" t="s">
        <v>503</v>
      </c>
      <c r="B15" s="32" t="s">
        <v>504</v>
      </c>
      <c r="C15" s="32" t="s">
        <v>321</v>
      </c>
      <c r="D15" s="14">
        <v>321961</v>
      </c>
      <c r="E15" s="15">
        <v>9440.5400000000009</v>
      </c>
      <c r="F15" s="16">
        <v>2.1299999999999999E-2</v>
      </c>
      <c r="G15" s="16"/>
    </row>
    <row r="16" spans="1:8" x14ac:dyDescent="0.35">
      <c r="A16" s="13" t="s">
        <v>361</v>
      </c>
      <c r="B16" s="32" t="s">
        <v>362</v>
      </c>
      <c r="C16" s="32" t="s">
        <v>299</v>
      </c>
      <c r="D16" s="14">
        <v>4209244</v>
      </c>
      <c r="E16" s="15">
        <v>9139.5300000000007</v>
      </c>
      <c r="F16" s="16">
        <v>2.06E-2</v>
      </c>
      <c r="G16" s="16"/>
    </row>
    <row r="17" spans="1:7" x14ac:dyDescent="0.35">
      <c r="A17" s="13" t="s">
        <v>359</v>
      </c>
      <c r="B17" s="32" t="s">
        <v>360</v>
      </c>
      <c r="C17" s="32" t="s">
        <v>334</v>
      </c>
      <c r="D17" s="14">
        <v>145863</v>
      </c>
      <c r="E17" s="15">
        <v>9093.25</v>
      </c>
      <c r="F17" s="16">
        <v>2.0500000000000001E-2</v>
      </c>
      <c r="G17" s="16"/>
    </row>
    <row r="18" spans="1:7" x14ac:dyDescent="0.35">
      <c r="A18" s="13" t="s">
        <v>430</v>
      </c>
      <c r="B18" s="32" t="s">
        <v>431</v>
      </c>
      <c r="C18" s="32" t="s">
        <v>321</v>
      </c>
      <c r="D18" s="14">
        <v>471131</v>
      </c>
      <c r="E18" s="15">
        <v>8688.36</v>
      </c>
      <c r="F18" s="16">
        <v>1.9599999999999999E-2</v>
      </c>
      <c r="G18" s="16"/>
    </row>
    <row r="19" spans="1:7" x14ac:dyDescent="0.35">
      <c r="A19" s="13" t="s">
        <v>485</v>
      </c>
      <c r="B19" s="32" t="s">
        <v>486</v>
      </c>
      <c r="C19" s="32" t="s">
        <v>393</v>
      </c>
      <c r="D19" s="14">
        <v>48265</v>
      </c>
      <c r="E19" s="15">
        <v>8656.9599999999991</v>
      </c>
      <c r="F19" s="16">
        <v>1.95E-2</v>
      </c>
      <c r="G19" s="16"/>
    </row>
    <row r="20" spans="1:7" x14ac:dyDescent="0.35">
      <c r="A20" s="13" t="s">
        <v>391</v>
      </c>
      <c r="B20" s="32" t="s">
        <v>392</v>
      </c>
      <c r="C20" s="32" t="s">
        <v>393</v>
      </c>
      <c r="D20" s="14">
        <v>479203</v>
      </c>
      <c r="E20" s="15">
        <v>8577.49</v>
      </c>
      <c r="F20" s="16">
        <v>1.9400000000000001E-2</v>
      </c>
      <c r="G20" s="16"/>
    </row>
    <row r="21" spans="1:7" x14ac:dyDescent="0.35">
      <c r="A21" s="13" t="s">
        <v>357</v>
      </c>
      <c r="B21" s="32" t="s">
        <v>358</v>
      </c>
      <c r="C21" s="32" t="s">
        <v>307</v>
      </c>
      <c r="D21" s="14">
        <v>130825</v>
      </c>
      <c r="E21" s="15">
        <v>8448.2900000000009</v>
      </c>
      <c r="F21" s="16">
        <v>1.9099999999999999E-2</v>
      </c>
      <c r="G21" s="16"/>
    </row>
    <row r="22" spans="1:7" x14ac:dyDescent="0.35">
      <c r="A22" s="13" t="s">
        <v>1965</v>
      </c>
      <c r="B22" s="32" t="s">
        <v>1966</v>
      </c>
      <c r="C22" s="32" t="s">
        <v>343</v>
      </c>
      <c r="D22" s="14">
        <v>626953</v>
      </c>
      <c r="E22" s="15">
        <v>7970.14</v>
      </c>
      <c r="F22" s="16">
        <v>1.7999999999999999E-2</v>
      </c>
      <c r="G22" s="16"/>
    </row>
    <row r="23" spans="1:7" x14ac:dyDescent="0.35">
      <c r="A23" s="13" t="s">
        <v>478</v>
      </c>
      <c r="B23" s="32" t="s">
        <v>479</v>
      </c>
      <c r="C23" s="32" t="s">
        <v>299</v>
      </c>
      <c r="D23" s="14">
        <v>3846867</v>
      </c>
      <c r="E23" s="15">
        <v>7694.5</v>
      </c>
      <c r="F23" s="16">
        <v>1.7399999999999999E-2</v>
      </c>
      <c r="G23" s="16"/>
    </row>
    <row r="24" spans="1:7" x14ac:dyDescent="0.35">
      <c r="A24" s="13" t="s">
        <v>489</v>
      </c>
      <c r="B24" s="32" t="s">
        <v>490</v>
      </c>
      <c r="C24" s="32" t="s">
        <v>414</v>
      </c>
      <c r="D24" s="14">
        <v>490208</v>
      </c>
      <c r="E24" s="15">
        <v>7687.69</v>
      </c>
      <c r="F24" s="16">
        <v>1.7399999999999999E-2</v>
      </c>
      <c r="G24" s="16"/>
    </row>
    <row r="25" spans="1:7" x14ac:dyDescent="0.35">
      <c r="A25" s="13" t="s">
        <v>419</v>
      </c>
      <c r="B25" s="32" t="s">
        <v>420</v>
      </c>
      <c r="C25" s="32" t="s">
        <v>421</v>
      </c>
      <c r="D25" s="14">
        <v>600138</v>
      </c>
      <c r="E25" s="15">
        <v>7459.72</v>
      </c>
      <c r="F25" s="16">
        <v>1.6799999999999999E-2</v>
      </c>
      <c r="G25" s="16"/>
    </row>
    <row r="26" spans="1:7" x14ac:dyDescent="0.35">
      <c r="A26" s="13" t="s">
        <v>1377</v>
      </c>
      <c r="B26" s="32" t="s">
        <v>1378</v>
      </c>
      <c r="C26" s="32" t="s">
        <v>393</v>
      </c>
      <c r="D26" s="14">
        <v>957452</v>
      </c>
      <c r="E26" s="15">
        <v>7069.35</v>
      </c>
      <c r="F26" s="16">
        <v>1.6E-2</v>
      </c>
      <c r="G26" s="16"/>
    </row>
    <row r="27" spans="1:7" x14ac:dyDescent="0.35">
      <c r="A27" s="13" t="s">
        <v>341</v>
      </c>
      <c r="B27" s="32" t="s">
        <v>342</v>
      </c>
      <c r="C27" s="32" t="s">
        <v>343</v>
      </c>
      <c r="D27" s="14">
        <v>879368</v>
      </c>
      <c r="E27" s="15">
        <v>6854.23</v>
      </c>
      <c r="F27" s="16">
        <v>1.55E-2</v>
      </c>
      <c r="G27" s="16"/>
    </row>
    <row r="28" spans="1:7" x14ac:dyDescent="0.35">
      <c r="A28" s="13" t="s">
        <v>1967</v>
      </c>
      <c r="B28" s="32" t="s">
        <v>1968</v>
      </c>
      <c r="C28" s="32" t="s">
        <v>596</v>
      </c>
      <c r="D28" s="14">
        <v>1798895</v>
      </c>
      <c r="E28" s="15">
        <v>6763.85</v>
      </c>
      <c r="F28" s="16">
        <v>1.5299999999999999E-2</v>
      </c>
      <c r="G28" s="16"/>
    </row>
    <row r="29" spans="1:7" x14ac:dyDescent="0.35">
      <c r="A29" s="13" t="s">
        <v>1969</v>
      </c>
      <c r="B29" s="32" t="s">
        <v>1970</v>
      </c>
      <c r="C29" s="32" t="s">
        <v>526</v>
      </c>
      <c r="D29" s="14">
        <v>853394</v>
      </c>
      <c r="E29" s="15">
        <v>6762.72</v>
      </c>
      <c r="F29" s="16">
        <v>1.5299999999999999E-2</v>
      </c>
      <c r="G29" s="16"/>
    </row>
    <row r="30" spans="1:7" x14ac:dyDescent="0.35">
      <c r="A30" s="13" t="s">
        <v>1971</v>
      </c>
      <c r="B30" s="32" t="s">
        <v>1972</v>
      </c>
      <c r="C30" s="32" t="s">
        <v>551</v>
      </c>
      <c r="D30" s="14">
        <v>662547</v>
      </c>
      <c r="E30" s="15">
        <v>6587.04</v>
      </c>
      <c r="F30" s="16">
        <v>1.49E-2</v>
      </c>
      <c r="G30" s="16"/>
    </row>
    <row r="31" spans="1:7" x14ac:dyDescent="0.35">
      <c r="A31" s="13" t="s">
        <v>1973</v>
      </c>
      <c r="B31" s="32" t="s">
        <v>1974</v>
      </c>
      <c r="C31" s="32" t="s">
        <v>441</v>
      </c>
      <c r="D31" s="14">
        <v>461051</v>
      </c>
      <c r="E31" s="15">
        <v>6561.22</v>
      </c>
      <c r="F31" s="16">
        <v>1.4800000000000001E-2</v>
      </c>
      <c r="G31" s="16"/>
    </row>
    <row r="32" spans="1:7" x14ac:dyDescent="0.35">
      <c r="A32" s="13" t="s">
        <v>415</v>
      </c>
      <c r="B32" s="32" t="s">
        <v>416</v>
      </c>
      <c r="C32" s="32" t="s">
        <v>299</v>
      </c>
      <c r="D32" s="14">
        <v>1235969</v>
      </c>
      <c r="E32" s="15">
        <v>6550.02</v>
      </c>
      <c r="F32" s="16">
        <v>1.4800000000000001E-2</v>
      </c>
      <c r="G32" s="16"/>
    </row>
    <row r="33" spans="1:7" x14ac:dyDescent="0.35">
      <c r="A33" s="13" t="s">
        <v>587</v>
      </c>
      <c r="B33" s="32" t="s">
        <v>588</v>
      </c>
      <c r="C33" s="32" t="s">
        <v>398</v>
      </c>
      <c r="D33" s="14">
        <v>862690</v>
      </c>
      <c r="E33" s="15">
        <v>6395.55</v>
      </c>
      <c r="F33" s="16">
        <v>1.44E-2</v>
      </c>
      <c r="G33" s="16"/>
    </row>
    <row r="34" spans="1:7" x14ac:dyDescent="0.35">
      <c r="A34" s="13" t="s">
        <v>1975</v>
      </c>
      <c r="B34" s="32" t="s">
        <v>1976</v>
      </c>
      <c r="C34" s="32" t="s">
        <v>313</v>
      </c>
      <c r="D34" s="14">
        <v>530557</v>
      </c>
      <c r="E34" s="15">
        <v>6360.32</v>
      </c>
      <c r="F34" s="16">
        <v>1.44E-2</v>
      </c>
      <c r="G34" s="16"/>
    </row>
    <row r="35" spans="1:7" x14ac:dyDescent="0.35">
      <c r="A35" s="13" t="s">
        <v>401</v>
      </c>
      <c r="B35" s="32" t="s">
        <v>402</v>
      </c>
      <c r="C35" s="32" t="s">
        <v>307</v>
      </c>
      <c r="D35" s="14">
        <v>844563</v>
      </c>
      <c r="E35" s="15">
        <v>6348.16</v>
      </c>
      <c r="F35" s="16">
        <v>1.43E-2</v>
      </c>
      <c r="G35" s="16"/>
    </row>
    <row r="36" spans="1:7" x14ac:dyDescent="0.35">
      <c r="A36" s="13" t="s">
        <v>491</v>
      </c>
      <c r="B36" s="32" t="s">
        <v>492</v>
      </c>
      <c r="C36" s="32" t="s">
        <v>421</v>
      </c>
      <c r="D36" s="14">
        <v>388490</v>
      </c>
      <c r="E36" s="15">
        <v>6347.93</v>
      </c>
      <c r="F36" s="16">
        <v>1.43E-2</v>
      </c>
      <c r="G36" s="16"/>
    </row>
    <row r="37" spans="1:7" x14ac:dyDescent="0.35">
      <c r="A37" s="13" t="s">
        <v>1442</v>
      </c>
      <c r="B37" s="32" t="s">
        <v>1443</v>
      </c>
      <c r="C37" s="32" t="s">
        <v>596</v>
      </c>
      <c r="D37" s="14">
        <v>216190</v>
      </c>
      <c r="E37" s="15">
        <v>6336.53</v>
      </c>
      <c r="F37" s="16">
        <v>1.43E-2</v>
      </c>
      <c r="G37" s="16"/>
    </row>
    <row r="38" spans="1:7" x14ac:dyDescent="0.35">
      <c r="A38" s="13" t="s">
        <v>1977</v>
      </c>
      <c r="B38" s="32" t="s">
        <v>1978</v>
      </c>
      <c r="C38" s="32" t="s">
        <v>310</v>
      </c>
      <c r="D38" s="14">
        <v>154755</v>
      </c>
      <c r="E38" s="15">
        <v>6091.7</v>
      </c>
      <c r="F38" s="16">
        <v>1.38E-2</v>
      </c>
      <c r="G38" s="16"/>
    </row>
    <row r="39" spans="1:7" x14ac:dyDescent="0.35">
      <c r="A39" s="13" t="s">
        <v>1365</v>
      </c>
      <c r="B39" s="32" t="s">
        <v>1366</v>
      </c>
      <c r="C39" s="32" t="s">
        <v>307</v>
      </c>
      <c r="D39" s="14">
        <v>1070903</v>
      </c>
      <c r="E39" s="15">
        <v>6000.8</v>
      </c>
      <c r="F39" s="16">
        <v>1.3599999999999999E-2</v>
      </c>
      <c r="G39" s="16"/>
    </row>
    <row r="40" spans="1:7" x14ac:dyDescent="0.35">
      <c r="A40" s="13" t="s">
        <v>1979</v>
      </c>
      <c r="B40" s="32" t="s">
        <v>1980</v>
      </c>
      <c r="C40" s="32" t="s">
        <v>398</v>
      </c>
      <c r="D40" s="14">
        <v>620667</v>
      </c>
      <c r="E40" s="15">
        <v>5983.23</v>
      </c>
      <c r="F40" s="16">
        <v>1.35E-2</v>
      </c>
      <c r="G40" s="16"/>
    </row>
    <row r="41" spans="1:7" x14ac:dyDescent="0.35">
      <c r="A41" s="13" t="s">
        <v>385</v>
      </c>
      <c r="B41" s="32" t="s">
        <v>386</v>
      </c>
      <c r="C41" s="32" t="s">
        <v>321</v>
      </c>
      <c r="D41" s="14">
        <v>264705</v>
      </c>
      <c r="E41" s="15">
        <v>5851.97</v>
      </c>
      <c r="F41" s="16">
        <v>1.32E-2</v>
      </c>
      <c r="G41" s="16"/>
    </row>
    <row r="42" spans="1:7" x14ac:dyDescent="0.35">
      <c r="A42" s="13" t="s">
        <v>1222</v>
      </c>
      <c r="B42" s="32" t="s">
        <v>1223</v>
      </c>
      <c r="C42" s="32" t="s">
        <v>356</v>
      </c>
      <c r="D42" s="14">
        <v>412600</v>
      </c>
      <c r="E42" s="15">
        <v>5771.66</v>
      </c>
      <c r="F42" s="16">
        <v>1.2999999999999999E-2</v>
      </c>
      <c r="G42" s="16"/>
    </row>
    <row r="43" spans="1:7" x14ac:dyDescent="0.35">
      <c r="A43" s="13" t="s">
        <v>945</v>
      </c>
      <c r="B43" s="32" t="s">
        <v>946</v>
      </c>
      <c r="C43" s="32" t="s">
        <v>371</v>
      </c>
      <c r="D43" s="14">
        <v>797685</v>
      </c>
      <c r="E43" s="15">
        <v>5742.14</v>
      </c>
      <c r="F43" s="16">
        <v>1.2999999999999999E-2</v>
      </c>
      <c r="G43" s="16"/>
    </row>
    <row r="44" spans="1:7" x14ac:dyDescent="0.35">
      <c r="A44" s="13" t="s">
        <v>1981</v>
      </c>
      <c r="B44" s="32" t="s">
        <v>1982</v>
      </c>
      <c r="C44" s="32" t="s">
        <v>313</v>
      </c>
      <c r="D44" s="14">
        <v>540851</v>
      </c>
      <c r="E44" s="15">
        <v>5547.78</v>
      </c>
      <c r="F44" s="16">
        <v>1.2500000000000001E-2</v>
      </c>
      <c r="G44" s="16"/>
    </row>
    <row r="45" spans="1:7" x14ac:dyDescent="0.35">
      <c r="A45" s="13" t="s">
        <v>426</v>
      </c>
      <c r="B45" s="32" t="s">
        <v>427</v>
      </c>
      <c r="C45" s="32" t="s">
        <v>356</v>
      </c>
      <c r="D45" s="14">
        <v>523371</v>
      </c>
      <c r="E45" s="15">
        <v>5524.44</v>
      </c>
      <c r="F45" s="16">
        <v>1.2500000000000001E-2</v>
      </c>
      <c r="G45" s="16"/>
    </row>
    <row r="46" spans="1:7" x14ac:dyDescent="0.35">
      <c r="A46" s="13" t="s">
        <v>1983</v>
      </c>
      <c r="B46" s="32" t="s">
        <v>1984</v>
      </c>
      <c r="C46" s="32" t="s">
        <v>310</v>
      </c>
      <c r="D46" s="14">
        <v>1032542</v>
      </c>
      <c r="E46" s="15">
        <v>5305.2</v>
      </c>
      <c r="F46" s="16">
        <v>1.2E-2</v>
      </c>
      <c r="G46" s="16"/>
    </row>
    <row r="47" spans="1:7" x14ac:dyDescent="0.35">
      <c r="A47" s="13" t="s">
        <v>1858</v>
      </c>
      <c r="B47" s="32" t="s">
        <v>1859</v>
      </c>
      <c r="C47" s="32" t="s">
        <v>371</v>
      </c>
      <c r="D47" s="14">
        <v>491175</v>
      </c>
      <c r="E47" s="15">
        <v>5190.9799999999996</v>
      </c>
      <c r="F47" s="16">
        <v>1.17E-2</v>
      </c>
      <c r="G47" s="16"/>
    </row>
    <row r="48" spans="1:7" x14ac:dyDescent="0.35">
      <c r="A48" s="13" t="s">
        <v>1868</v>
      </c>
      <c r="B48" s="32" t="s">
        <v>1869</v>
      </c>
      <c r="C48" s="32" t="s">
        <v>324</v>
      </c>
      <c r="D48" s="14">
        <v>448203</v>
      </c>
      <c r="E48" s="15">
        <v>5032.6499999999996</v>
      </c>
      <c r="F48" s="16">
        <v>1.14E-2</v>
      </c>
      <c r="G48" s="16"/>
    </row>
    <row r="49" spans="1:7" x14ac:dyDescent="0.35">
      <c r="A49" s="13" t="s">
        <v>1448</v>
      </c>
      <c r="B49" s="32" t="s">
        <v>1449</v>
      </c>
      <c r="C49" s="32" t="s">
        <v>1450</v>
      </c>
      <c r="D49" s="14">
        <v>421488</v>
      </c>
      <c r="E49" s="15">
        <v>4997.58</v>
      </c>
      <c r="F49" s="16">
        <v>1.1299999999999999E-2</v>
      </c>
      <c r="G49" s="16"/>
    </row>
    <row r="50" spans="1:7" x14ac:dyDescent="0.35">
      <c r="A50" s="13" t="s">
        <v>1985</v>
      </c>
      <c r="B50" s="32" t="s">
        <v>1986</v>
      </c>
      <c r="C50" s="32" t="s">
        <v>337</v>
      </c>
      <c r="D50" s="14">
        <v>579319</v>
      </c>
      <c r="E50" s="15">
        <v>4843.6899999999996</v>
      </c>
      <c r="F50" s="16">
        <v>1.09E-2</v>
      </c>
      <c r="G50" s="16"/>
    </row>
    <row r="51" spans="1:7" x14ac:dyDescent="0.35">
      <c r="A51" s="13" t="s">
        <v>1987</v>
      </c>
      <c r="B51" s="32" t="s">
        <v>1988</v>
      </c>
      <c r="C51" s="32" t="s">
        <v>299</v>
      </c>
      <c r="D51" s="14">
        <v>2688801</v>
      </c>
      <c r="E51" s="15">
        <v>4633.6099999999997</v>
      </c>
      <c r="F51" s="16">
        <v>1.0500000000000001E-2</v>
      </c>
      <c r="G51" s="16"/>
    </row>
    <row r="52" spans="1:7" x14ac:dyDescent="0.35">
      <c r="A52" s="13" t="s">
        <v>1989</v>
      </c>
      <c r="B52" s="32" t="s">
        <v>1990</v>
      </c>
      <c r="C52" s="32" t="s">
        <v>398</v>
      </c>
      <c r="D52" s="14">
        <v>45611</v>
      </c>
      <c r="E52" s="15">
        <v>4623.04</v>
      </c>
      <c r="F52" s="16">
        <v>1.04E-2</v>
      </c>
      <c r="G52" s="16"/>
    </row>
    <row r="53" spans="1:7" x14ac:dyDescent="0.35">
      <c r="A53" s="13" t="s">
        <v>1371</v>
      </c>
      <c r="B53" s="32" t="s">
        <v>1372</v>
      </c>
      <c r="C53" s="32" t="s">
        <v>356</v>
      </c>
      <c r="D53" s="14">
        <v>605021</v>
      </c>
      <c r="E53" s="15">
        <v>4593.92</v>
      </c>
      <c r="F53" s="16">
        <v>1.04E-2</v>
      </c>
      <c r="G53" s="16"/>
    </row>
    <row r="54" spans="1:7" x14ac:dyDescent="0.35">
      <c r="A54" s="13" t="s">
        <v>1991</v>
      </c>
      <c r="B54" s="32" t="s">
        <v>1992</v>
      </c>
      <c r="C54" s="32" t="s">
        <v>544</v>
      </c>
      <c r="D54" s="14">
        <v>749259</v>
      </c>
      <c r="E54" s="15">
        <v>4501.17</v>
      </c>
      <c r="F54" s="16">
        <v>1.0200000000000001E-2</v>
      </c>
      <c r="G54" s="16"/>
    </row>
    <row r="55" spans="1:7" x14ac:dyDescent="0.35">
      <c r="A55" s="13" t="s">
        <v>1862</v>
      </c>
      <c r="B55" s="32" t="s">
        <v>1863</v>
      </c>
      <c r="C55" s="32" t="s">
        <v>310</v>
      </c>
      <c r="D55" s="14">
        <v>346090</v>
      </c>
      <c r="E55" s="15">
        <v>4463.3500000000004</v>
      </c>
      <c r="F55" s="16">
        <v>1.01E-2</v>
      </c>
      <c r="G55" s="16"/>
    </row>
    <row r="56" spans="1:7" x14ac:dyDescent="0.35">
      <c r="A56" s="13" t="s">
        <v>1387</v>
      </c>
      <c r="B56" s="32" t="s">
        <v>1388</v>
      </c>
      <c r="C56" s="32" t="s">
        <v>393</v>
      </c>
      <c r="D56" s="14">
        <v>342287</v>
      </c>
      <c r="E56" s="15">
        <v>4165.12</v>
      </c>
      <c r="F56" s="16">
        <v>9.4000000000000004E-3</v>
      </c>
      <c r="G56" s="16"/>
    </row>
    <row r="57" spans="1:7" x14ac:dyDescent="0.35">
      <c r="A57" s="13" t="s">
        <v>512</v>
      </c>
      <c r="B57" s="32" t="s">
        <v>513</v>
      </c>
      <c r="C57" s="32" t="s">
        <v>310</v>
      </c>
      <c r="D57" s="14">
        <v>3912121</v>
      </c>
      <c r="E57" s="15">
        <v>4163.67</v>
      </c>
      <c r="F57" s="16">
        <v>9.4000000000000004E-3</v>
      </c>
      <c r="G57" s="16"/>
    </row>
    <row r="58" spans="1:7" x14ac:dyDescent="0.35">
      <c r="A58" s="13" t="s">
        <v>1993</v>
      </c>
      <c r="B58" s="32" t="s">
        <v>1994</v>
      </c>
      <c r="C58" s="32" t="s">
        <v>551</v>
      </c>
      <c r="D58" s="14">
        <v>86303</v>
      </c>
      <c r="E58" s="15">
        <v>4105.95</v>
      </c>
      <c r="F58" s="16">
        <v>9.2999999999999992E-3</v>
      </c>
      <c r="G58" s="16"/>
    </row>
    <row r="59" spans="1:7" x14ac:dyDescent="0.35">
      <c r="A59" s="13" t="s">
        <v>403</v>
      </c>
      <c r="B59" s="32" t="s">
        <v>404</v>
      </c>
      <c r="C59" s="32" t="s">
        <v>365</v>
      </c>
      <c r="D59" s="14">
        <v>369396</v>
      </c>
      <c r="E59" s="15">
        <v>4081.09</v>
      </c>
      <c r="F59" s="16">
        <v>9.1999999999999998E-3</v>
      </c>
      <c r="G59" s="16"/>
    </row>
    <row r="60" spans="1:7" x14ac:dyDescent="0.35">
      <c r="A60" s="13" t="s">
        <v>1995</v>
      </c>
      <c r="B60" s="32" t="s">
        <v>1996</v>
      </c>
      <c r="C60" s="32" t="s">
        <v>414</v>
      </c>
      <c r="D60" s="14">
        <v>127658</v>
      </c>
      <c r="E60" s="15">
        <v>4057.29</v>
      </c>
      <c r="F60" s="16">
        <v>9.1999999999999998E-3</v>
      </c>
      <c r="G60" s="16"/>
    </row>
    <row r="61" spans="1:7" x14ac:dyDescent="0.35">
      <c r="A61" s="13" t="s">
        <v>497</v>
      </c>
      <c r="B61" s="32" t="s">
        <v>498</v>
      </c>
      <c r="C61" s="32" t="s">
        <v>414</v>
      </c>
      <c r="D61" s="14">
        <v>121005</v>
      </c>
      <c r="E61" s="15">
        <v>3961.7</v>
      </c>
      <c r="F61" s="16">
        <v>8.8999999999999999E-3</v>
      </c>
      <c r="G61" s="16"/>
    </row>
    <row r="62" spans="1:7" x14ac:dyDescent="0.35">
      <c r="A62" s="13" t="s">
        <v>1367</v>
      </c>
      <c r="B62" s="32" t="s">
        <v>1368</v>
      </c>
      <c r="C62" s="32" t="s">
        <v>436</v>
      </c>
      <c r="D62" s="14">
        <v>355238</v>
      </c>
      <c r="E62" s="15">
        <v>3957</v>
      </c>
      <c r="F62" s="16">
        <v>8.8999999999999999E-3</v>
      </c>
      <c r="G62" s="16"/>
    </row>
    <row r="63" spans="1:7" x14ac:dyDescent="0.35">
      <c r="A63" s="13" t="s">
        <v>581</v>
      </c>
      <c r="B63" s="32" t="s">
        <v>582</v>
      </c>
      <c r="C63" s="32" t="s">
        <v>365</v>
      </c>
      <c r="D63" s="14">
        <v>466382</v>
      </c>
      <c r="E63" s="15">
        <v>3829.7</v>
      </c>
      <c r="F63" s="16">
        <v>8.6E-3</v>
      </c>
      <c r="G63" s="16"/>
    </row>
    <row r="64" spans="1:7" x14ac:dyDescent="0.35">
      <c r="A64" s="13" t="s">
        <v>562</v>
      </c>
      <c r="B64" s="32" t="s">
        <v>563</v>
      </c>
      <c r="C64" s="32" t="s">
        <v>321</v>
      </c>
      <c r="D64" s="14">
        <v>334723</v>
      </c>
      <c r="E64" s="15">
        <v>3811.66</v>
      </c>
      <c r="F64" s="16">
        <v>8.6E-3</v>
      </c>
      <c r="G64" s="16"/>
    </row>
    <row r="65" spans="1:7" x14ac:dyDescent="0.35">
      <c r="A65" s="13" t="s">
        <v>1446</v>
      </c>
      <c r="B65" s="32" t="s">
        <v>1447</v>
      </c>
      <c r="C65" s="32" t="s">
        <v>307</v>
      </c>
      <c r="D65" s="14">
        <v>500588</v>
      </c>
      <c r="E65" s="15">
        <v>3630.01</v>
      </c>
      <c r="F65" s="16">
        <v>8.2000000000000007E-3</v>
      </c>
      <c r="G65" s="16"/>
    </row>
    <row r="66" spans="1:7" x14ac:dyDescent="0.35">
      <c r="A66" s="13" t="s">
        <v>450</v>
      </c>
      <c r="B66" s="32" t="s">
        <v>451</v>
      </c>
      <c r="C66" s="32" t="s">
        <v>313</v>
      </c>
      <c r="D66" s="14">
        <v>141064</v>
      </c>
      <c r="E66" s="15">
        <v>3625.42</v>
      </c>
      <c r="F66" s="16">
        <v>8.2000000000000007E-3</v>
      </c>
      <c r="G66" s="16"/>
    </row>
    <row r="67" spans="1:7" x14ac:dyDescent="0.35">
      <c r="A67" s="13" t="s">
        <v>609</v>
      </c>
      <c r="B67" s="32" t="s">
        <v>610</v>
      </c>
      <c r="C67" s="32" t="s">
        <v>611</v>
      </c>
      <c r="D67" s="14">
        <v>238746</v>
      </c>
      <c r="E67" s="15">
        <v>3598.86</v>
      </c>
      <c r="F67" s="16">
        <v>8.0999999999999996E-3</v>
      </c>
      <c r="G67" s="16"/>
    </row>
    <row r="68" spans="1:7" x14ac:dyDescent="0.35">
      <c r="A68" s="13" t="s">
        <v>1997</v>
      </c>
      <c r="B68" s="32" t="s">
        <v>1998</v>
      </c>
      <c r="C68" s="32" t="s">
        <v>313</v>
      </c>
      <c r="D68" s="14">
        <v>955202</v>
      </c>
      <c r="E68" s="15">
        <v>3306.43</v>
      </c>
      <c r="F68" s="16">
        <v>7.4999999999999997E-3</v>
      </c>
      <c r="G68" s="16"/>
    </row>
    <row r="69" spans="1:7" x14ac:dyDescent="0.35">
      <c r="A69" s="13" t="s">
        <v>1400</v>
      </c>
      <c r="B69" s="32" t="s">
        <v>1401</v>
      </c>
      <c r="C69" s="32" t="s">
        <v>368</v>
      </c>
      <c r="D69" s="14">
        <v>669008</v>
      </c>
      <c r="E69" s="15">
        <v>3274.79</v>
      </c>
      <c r="F69" s="16">
        <v>7.4000000000000003E-3</v>
      </c>
      <c r="G69" s="16"/>
    </row>
    <row r="70" spans="1:7" x14ac:dyDescent="0.35">
      <c r="A70" s="13" t="s">
        <v>886</v>
      </c>
      <c r="B70" s="32" t="s">
        <v>887</v>
      </c>
      <c r="C70" s="32" t="s">
        <v>368</v>
      </c>
      <c r="D70" s="14">
        <v>496827</v>
      </c>
      <c r="E70" s="15">
        <v>3168.02</v>
      </c>
      <c r="F70" s="16">
        <v>7.1999999999999998E-3</v>
      </c>
      <c r="G70" s="16"/>
    </row>
    <row r="71" spans="1:7" x14ac:dyDescent="0.35">
      <c r="A71" s="13" t="s">
        <v>493</v>
      </c>
      <c r="B71" s="32" t="s">
        <v>494</v>
      </c>
      <c r="C71" s="32" t="s">
        <v>321</v>
      </c>
      <c r="D71" s="14">
        <v>184816</v>
      </c>
      <c r="E71" s="15">
        <v>3133</v>
      </c>
      <c r="F71" s="16">
        <v>7.1000000000000004E-3</v>
      </c>
      <c r="G71" s="16"/>
    </row>
    <row r="72" spans="1:7" x14ac:dyDescent="0.35">
      <c r="A72" s="13" t="s">
        <v>1999</v>
      </c>
      <c r="B72" s="32" t="s">
        <v>2000</v>
      </c>
      <c r="C72" s="32" t="s">
        <v>414</v>
      </c>
      <c r="D72" s="14">
        <v>436998</v>
      </c>
      <c r="E72" s="15">
        <v>2906.69</v>
      </c>
      <c r="F72" s="16">
        <v>6.6E-3</v>
      </c>
      <c r="G72" s="16"/>
    </row>
    <row r="73" spans="1:7" x14ac:dyDescent="0.35">
      <c r="A73" s="13" t="s">
        <v>1379</v>
      </c>
      <c r="B73" s="32" t="s">
        <v>1380</v>
      </c>
      <c r="C73" s="32" t="s">
        <v>337</v>
      </c>
      <c r="D73" s="14">
        <v>162585</v>
      </c>
      <c r="E73" s="15">
        <v>2873.28</v>
      </c>
      <c r="F73" s="16">
        <v>6.4999999999999997E-3</v>
      </c>
      <c r="G73" s="16"/>
    </row>
    <row r="74" spans="1:7" x14ac:dyDescent="0.35">
      <c r="A74" s="13" t="s">
        <v>2001</v>
      </c>
      <c r="B74" s="32" t="s">
        <v>2002</v>
      </c>
      <c r="C74" s="32" t="s">
        <v>393</v>
      </c>
      <c r="D74" s="14">
        <v>36835</v>
      </c>
      <c r="E74" s="15">
        <v>2794.67</v>
      </c>
      <c r="F74" s="16">
        <v>6.3E-3</v>
      </c>
      <c r="G74" s="16"/>
    </row>
    <row r="75" spans="1:7" x14ac:dyDescent="0.35">
      <c r="A75" s="13" t="s">
        <v>2003</v>
      </c>
      <c r="B75" s="32" t="s">
        <v>2004</v>
      </c>
      <c r="C75" s="32" t="s">
        <v>414</v>
      </c>
      <c r="D75" s="14">
        <v>554685</v>
      </c>
      <c r="E75" s="15">
        <v>2790.62</v>
      </c>
      <c r="F75" s="16">
        <v>6.3E-3</v>
      </c>
      <c r="G75" s="16"/>
    </row>
    <row r="76" spans="1:7" x14ac:dyDescent="0.35">
      <c r="A76" s="13" t="s">
        <v>1856</v>
      </c>
      <c r="B76" s="32" t="s">
        <v>1857</v>
      </c>
      <c r="C76" s="32" t="s">
        <v>393</v>
      </c>
      <c r="D76" s="14">
        <v>143113</v>
      </c>
      <c r="E76" s="15">
        <v>2633.49</v>
      </c>
      <c r="F76" s="16">
        <v>5.8999999999999999E-3</v>
      </c>
      <c r="G76" s="16"/>
    </row>
    <row r="77" spans="1:7" x14ac:dyDescent="0.35">
      <c r="A77" s="13" t="s">
        <v>2005</v>
      </c>
      <c r="B77" s="32" t="s">
        <v>2006</v>
      </c>
      <c r="C77" s="32" t="s">
        <v>299</v>
      </c>
      <c r="D77" s="14">
        <v>803668</v>
      </c>
      <c r="E77" s="15">
        <v>2516.2800000000002</v>
      </c>
      <c r="F77" s="16">
        <v>5.7000000000000002E-3</v>
      </c>
      <c r="G77" s="16"/>
    </row>
    <row r="78" spans="1:7" x14ac:dyDescent="0.35">
      <c r="A78" s="13" t="s">
        <v>1389</v>
      </c>
      <c r="B78" s="32" t="s">
        <v>1390</v>
      </c>
      <c r="C78" s="32" t="s">
        <v>365</v>
      </c>
      <c r="D78" s="14">
        <v>208735</v>
      </c>
      <c r="E78" s="15">
        <v>2460.0500000000002</v>
      </c>
      <c r="F78" s="16">
        <v>5.5999999999999999E-3</v>
      </c>
      <c r="G78" s="16"/>
    </row>
    <row r="79" spans="1:7" x14ac:dyDescent="0.35">
      <c r="A79" s="13" t="s">
        <v>2007</v>
      </c>
      <c r="B79" s="32" t="s">
        <v>2008</v>
      </c>
      <c r="C79" s="32" t="s">
        <v>368</v>
      </c>
      <c r="D79" s="14">
        <v>131427</v>
      </c>
      <c r="E79" s="15">
        <v>2417.34</v>
      </c>
      <c r="F79" s="16">
        <v>5.4999999999999997E-3</v>
      </c>
      <c r="G79" s="16"/>
    </row>
    <row r="80" spans="1:7" x14ac:dyDescent="0.35">
      <c r="A80" s="13" t="s">
        <v>2009</v>
      </c>
      <c r="B80" s="32" t="s">
        <v>2010</v>
      </c>
      <c r="C80" s="32" t="s">
        <v>414</v>
      </c>
      <c r="D80" s="14">
        <v>187622</v>
      </c>
      <c r="E80" s="15">
        <v>2400.9</v>
      </c>
      <c r="F80" s="16">
        <v>5.4000000000000003E-3</v>
      </c>
      <c r="G80" s="16"/>
    </row>
    <row r="81" spans="1:7" x14ac:dyDescent="0.35">
      <c r="A81" s="13" t="s">
        <v>2011</v>
      </c>
      <c r="B81" s="32" t="s">
        <v>2012</v>
      </c>
      <c r="C81" s="32" t="s">
        <v>368</v>
      </c>
      <c r="D81" s="14">
        <v>2463529</v>
      </c>
      <c r="E81" s="15">
        <v>2397.5100000000002</v>
      </c>
      <c r="F81" s="16">
        <v>5.4000000000000003E-3</v>
      </c>
      <c r="G81" s="16"/>
    </row>
    <row r="82" spans="1:7" x14ac:dyDescent="0.35">
      <c r="A82" s="13" t="s">
        <v>1375</v>
      </c>
      <c r="B82" s="32" t="s">
        <v>1376</v>
      </c>
      <c r="C82" s="32" t="s">
        <v>368</v>
      </c>
      <c r="D82" s="14">
        <v>341415</v>
      </c>
      <c r="E82" s="15">
        <v>2030.74</v>
      </c>
      <c r="F82" s="16">
        <v>4.5999999999999999E-3</v>
      </c>
      <c r="G82" s="16"/>
    </row>
    <row r="83" spans="1:7" x14ac:dyDescent="0.35">
      <c r="A83" s="13" t="s">
        <v>2013</v>
      </c>
      <c r="B83" s="32" t="s">
        <v>2014</v>
      </c>
      <c r="C83" s="32" t="s">
        <v>441</v>
      </c>
      <c r="D83" s="14">
        <v>771979</v>
      </c>
      <c r="E83" s="15">
        <v>1881.31</v>
      </c>
      <c r="F83" s="16">
        <v>4.1999999999999997E-3</v>
      </c>
      <c r="G83" s="16"/>
    </row>
    <row r="84" spans="1:7" x14ac:dyDescent="0.35">
      <c r="A84" s="13" t="s">
        <v>2015</v>
      </c>
      <c r="B84" s="32" t="s">
        <v>2016</v>
      </c>
      <c r="C84" s="32" t="s">
        <v>368</v>
      </c>
      <c r="D84" s="14">
        <v>170516</v>
      </c>
      <c r="E84" s="15">
        <v>823.51</v>
      </c>
      <c r="F84" s="16">
        <v>1.9E-3</v>
      </c>
      <c r="G84" s="16"/>
    </row>
    <row r="85" spans="1:7" x14ac:dyDescent="0.35">
      <c r="A85" s="13" t="s">
        <v>510</v>
      </c>
      <c r="B85" s="32" t="s">
        <v>511</v>
      </c>
      <c r="C85" s="32" t="s">
        <v>356</v>
      </c>
      <c r="D85" s="14">
        <v>109234</v>
      </c>
      <c r="E85" s="15">
        <v>139.19</v>
      </c>
      <c r="F85" s="16">
        <v>2.9999999999999997E-4</v>
      </c>
      <c r="G85" s="16"/>
    </row>
    <row r="86" spans="1:7" x14ac:dyDescent="0.35">
      <c r="A86" s="17" t="s">
        <v>193</v>
      </c>
      <c r="B86" s="33"/>
      <c r="C86" s="33"/>
      <c r="D86" s="18"/>
      <c r="E86" s="37">
        <v>435079.48</v>
      </c>
      <c r="F86" s="38">
        <v>0.98270000000000002</v>
      </c>
      <c r="G86" s="21"/>
    </row>
    <row r="87" spans="1:7" x14ac:dyDescent="0.35">
      <c r="A87" s="17" t="s">
        <v>514</v>
      </c>
      <c r="B87" s="32"/>
      <c r="C87" s="32"/>
      <c r="D87" s="14"/>
      <c r="E87" s="15"/>
      <c r="F87" s="16"/>
      <c r="G87" s="16"/>
    </row>
    <row r="88" spans="1:7" x14ac:dyDescent="0.35">
      <c r="A88" s="17" t="s">
        <v>193</v>
      </c>
      <c r="B88" s="32"/>
      <c r="C88" s="32"/>
      <c r="D88" s="14"/>
      <c r="E88" s="39" t="s">
        <v>131</v>
      </c>
      <c r="F88" s="40" t="s">
        <v>131</v>
      </c>
      <c r="G88" s="16"/>
    </row>
    <row r="89" spans="1:7" x14ac:dyDescent="0.35">
      <c r="A89" s="24" t="s">
        <v>196</v>
      </c>
      <c r="B89" s="34"/>
      <c r="C89" s="34"/>
      <c r="D89" s="25"/>
      <c r="E89" s="29">
        <v>435079.48</v>
      </c>
      <c r="F89" s="30">
        <v>0.98270000000000002</v>
      </c>
      <c r="G89" s="21"/>
    </row>
    <row r="90" spans="1:7" x14ac:dyDescent="0.35">
      <c r="A90" s="13"/>
      <c r="B90" s="32"/>
      <c r="C90" s="32"/>
      <c r="D90" s="14"/>
      <c r="E90" s="15"/>
      <c r="F90" s="16"/>
      <c r="G90" s="16"/>
    </row>
    <row r="91" spans="1:7" x14ac:dyDescent="0.35">
      <c r="A91" s="13"/>
      <c r="B91" s="32"/>
      <c r="C91" s="32"/>
      <c r="D91" s="14"/>
      <c r="E91" s="15"/>
      <c r="F91" s="16"/>
      <c r="G91" s="16"/>
    </row>
    <row r="92" spans="1:7" x14ac:dyDescent="0.35">
      <c r="A92" s="17" t="s">
        <v>205</v>
      </c>
      <c r="B92" s="32"/>
      <c r="C92" s="32"/>
      <c r="D92" s="14"/>
      <c r="E92" s="15"/>
      <c r="F92" s="16"/>
      <c r="G92" s="16"/>
    </row>
    <row r="93" spans="1:7" x14ac:dyDescent="0.35">
      <c r="A93" s="13" t="s">
        <v>206</v>
      </c>
      <c r="B93" s="32"/>
      <c r="C93" s="32"/>
      <c r="D93" s="14"/>
      <c r="E93" s="15">
        <v>8546.44</v>
      </c>
      <c r="F93" s="16">
        <v>1.9300000000000001E-2</v>
      </c>
      <c r="G93" s="16">
        <v>6.6451999999999997E-2</v>
      </c>
    </row>
    <row r="94" spans="1:7" x14ac:dyDescent="0.35">
      <c r="A94" s="17" t="s">
        <v>193</v>
      </c>
      <c r="B94" s="33"/>
      <c r="C94" s="33"/>
      <c r="D94" s="18"/>
      <c r="E94" s="37">
        <v>8546.44</v>
      </c>
      <c r="F94" s="38">
        <v>1.9300000000000001E-2</v>
      </c>
      <c r="G94" s="21"/>
    </row>
    <row r="95" spans="1:7" x14ac:dyDescent="0.35">
      <c r="A95" s="13"/>
      <c r="B95" s="32"/>
      <c r="C95" s="32"/>
      <c r="D95" s="14"/>
      <c r="E95" s="15"/>
      <c r="F95" s="16"/>
      <c r="G95" s="16"/>
    </row>
    <row r="96" spans="1:7" x14ac:dyDescent="0.35">
      <c r="A96" s="24" t="s">
        <v>196</v>
      </c>
      <c r="B96" s="34"/>
      <c r="C96" s="34"/>
      <c r="D96" s="25"/>
      <c r="E96" s="19">
        <v>8546.44</v>
      </c>
      <c r="F96" s="20">
        <v>1.9300000000000001E-2</v>
      </c>
      <c r="G96" s="21"/>
    </row>
    <row r="97" spans="1:7" x14ac:dyDescent="0.35">
      <c r="A97" s="13" t="s">
        <v>207</v>
      </c>
      <c r="B97" s="32"/>
      <c r="C97" s="32"/>
      <c r="D97" s="14"/>
      <c r="E97" s="15">
        <v>1.5559679</v>
      </c>
      <c r="F97" s="16">
        <v>3.0000000000000001E-6</v>
      </c>
      <c r="G97" s="16"/>
    </row>
    <row r="98" spans="1:7" x14ac:dyDescent="0.35">
      <c r="A98" s="13" t="s">
        <v>208</v>
      </c>
      <c r="B98" s="32"/>
      <c r="C98" s="32"/>
      <c r="D98" s="14"/>
      <c r="E98" s="36">
        <v>-806.28596789999995</v>
      </c>
      <c r="F98" s="26">
        <v>-2.003E-3</v>
      </c>
      <c r="G98" s="16">
        <v>6.6451999999999997E-2</v>
      </c>
    </row>
    <row r="99" spans="1:7" x14ac:dyDescent="0.35">
      <c r="A99" s="27" t="s">
        <v>209</v>
      </c>
      <c r="B99" s="35"/>
      <c r="C99" s="35"/>
      <c r="D99" s="28"/>
      <c r="E99" s="29">
        <v>442821.19</v>
      </c>
      <c r="F99" s="30">
        <v>1</v>
      </c>
      <c r="G99" s="30"/>
    </row>
    <row r="104" spans="1:7" x14ac:dyDescent="0.35">
      <c r="A104" s="1" t="s">
        <v>212</v>
      </c>
    </row>
    <row r="105" spans="1:7" x14ac:dyDescent="0.35">
      <c r="A105" s="48" t="s">
        <v>213</v>
      </c>
      <c r="B105" s="3" t="s">
        <v>131</v>
      </c>
    </row>
    <row r="106" spans="1:7" x14ac:dyDescent="0.35">
      <c r="A106" t="s">
        <v>214</v>
      </c>
    </row>
    <row r="107" spans="1:7" x14ac:dyDescent="0.35">
      <c r="A107" t="s">
        <v>267</v>
      </c>
      <c r="B107" t="s">
        <v>216</v>
      </c>
      <c r="C107" t="s">
        <v>216</v>
      </c>
    </row>
    <row r="108" spans="1:7" x14ac:dyDescent="0.35">
      <c r="B108" s="49">
        <v>45625</v>
      </c>
      <c r="C108" s="49">
        <v>45657</v>
      </c>
    </row>
    <row r="109" spans="1:7" x14ac:dyDescent="0.35">
      <c r="A109" t="s">
        <v>515</v>
      </c>
      <c r="B109">
        <v>49.627000000000002</v>
      </c>
      <c r="C109">
        <v>49.427</v>
      </c>
    </row>
    <row r="110" spans="1:7" x14ac:dyDescent="0.35">
      <c r="A110" t="s">
        <v>269</v>
      </c>
      <c r="B110">
        <v>43.414999999999999</v>
      </c>
      <c r="C110">
        <v>43.24</v>
      </c>
    </row>
    <row r="111" spans="1:7" x14ac:dyDescent="0.35">
      <c r="A111" t="s">
        <v>516</v>
      </c>
      <c r="B111">
        <v>45.295999999999999</v>
      </c>
      <c r="C111">
        <v>45.057000000000002</v>
      </c>
    </row>
    <row r="112" spans="1:7" x14ac:dyDescent="0.35">
      <c r="A112" t="s">
        <v>271</v>
      </c>
      <c r="B112">
        <v>39.360999999999997</v>
      </c>
      <c r="C112">
        <v>39.152999999999999</v>
      </c>
    </row>
    <row r="114" spans="1:4" x14ac:dyDescent="0.35">
      <c r="A114" t="s">
        <v>218</v>
      </c>
      <c r="B114" s="3" t="s">
        <v>131</v>
      </c>
    </row>
    <row r="115" spans="1:4" x14ac:dyDescent="0.35">
      <c r="A115" t="s">
        <v>219</v>
      </c>
      <c r="B115" s="3" t="s">
        <v>131</v>
      </c>
    </row>
    <row r="116" spans="1:4" ht="30" customHeight="1" x14ac:dyDescent="0.35">
      <c r="A116" s="48" t="s">
        <v>220</v>
      </c>
      <c r="B116" s="3" t="s">
        <v>131</v>
      </c>
    </row>
    <row r="117" spans="1:4" ht="30" customHeight="1" x14ac:dyDescent="0.35">
      <c r="A117" s="48" t="s">
        <v>221</v>
      </c>
      <c r="B117" s="3" t="s">
        <v>131</v>
      </c>
    </row>
    <row r="118" spans="1:4" x14ac:dyDescent="0.35">
      <c r="A118" t="s">
        <v>517</v>
      </c>
      <c r="B118" s="50">
        <v>0.16370000000000001</v>
      </c>
    </row>
    <row r="119" spans="1:4" ht="45" customHeight="1" x14ac:dyDescent="0.35">
      <c r="A119" s="48" t="s">
        <v>223</v>
      </c>
      <c r="B119" s="3" t="s">
        <v>131</v>
      </c>
    </row>
    <row r="120" spans="1:4" x14ac:dyDescent="0.35">
      <c r="B120" s="3"/>
    </row>
    <row r="121" spans="1:4" ht="30" customHeight="1" x14ac:dyDescent="0.35">
      <c r="A121" s="48" t="s">
        <v>224</v>
      </c>
      <c r="B121" s="3" t="s">
        <v>131</v>
      </c>
    </row>
    <row r="122" spans="1:4" ht="30" customHeight="1" x14ac:dyDescent="0.35">
      <c r="A122" s="48" t="s">
        <v>225</v>
      </c>
      <c r="B122" t="s">
        <v>131</v>
      </c>
    </row>
    <row r="123" spans="1:4" ht="30" customHeight="1" x14ac:dyDescent="0.35">
      <c r="A123" s="48" t="s">
        <v>226</v>
      </c>
      <c r="B123" s="3" t="s">
        <v>131</v>
      </c>
    </row>
    <row r="124" spans="1:4" ht="30" customHeight="1" x14ac:dyDescent="0.35">
      <c r="A124" s="48" t="s">
        <v>227</v>
      </c>
      <c r="B124" s="3" t="s">
        <v>131</v>
      </c>
    </row>
    <row r="126" spans="1:4" ht="70" customHeight="1" x14ac:dyDescent="0.35">
      <c r="A126" s="71" t="s">
        <v>237</v>
      </c>
      <c r="B126" s="71" t="s">
        <v>238</v>
      </c>
      <c r="C126" s="71" t="s">
        <v>5</v>
      </c>
      <c r="D126" s="71" t="s">
        <v>6</v>
      </c>
    </row>
    <row r="127" spans="1:4" ht="70" customHeight="1" x14ac:dyDescent="0.35">
      <c r="A127" s="71" t="s">
        <v>2017</v>
      </c>
      <c r="B127" s="71"/>
      <c r="C127" s="71" t="s">
        <v>80</v>
      </c>
      <c r="D127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79"/>
  <sheetViews>
    <sheetView showGridLines="0" workbookViewId="0">
      <pane ySplit="4" topLeftCell="A32" activePane="bottomLeft" state="frozen"/>
      <selection pane="bottomLeft" activeCell="E32" sqref="E32"/>
    </sheetView>
  </sheetViews>
  <sheetFormatPr defaultRowHeight="14.5" x14ac:dyDescent="0.35"/>
  <cols>
    <col min="1" max="1" width="50.54296875" customWidth="1"/>
    <col min="2" max="2" width="22" bestFit="1" customWidth="1"/>
    <col min="3" max="3" width="26.7265625" customWidth="1"/>
    <col min="4" max="4" width="22" customWidth="1"/>
    <col min="5" max="5" width="16.453125" customWidth="1"/>
    <col min="6" max="6" width="22" customWidth="1"/>
    <col min="7" max="7" width="6.1796875" style="2" bestFit="1" customWidth="1"/>
    <col min="12" max="12" width="70.26953125" bestFit="1" customWidth="1"/>
    <col min="13" max="13" width="10.81640625" bestFit="1" customWidth="1"/>
    <col min="14" max="14" width="10.54296875" bestFit="1" customWidth="1"/>
    <col min="15" max="15" width="12" bestFit="1" customWidth="1"/>
    <col min="16" max="16" width="12.54296875" customWidth="1"/>
  </cols>
  <sheetData>
    <row r="1" spans="1:8" ht="36.75" customHeight="1" x14ac:dyDescent="0.35">
      <c r="A1" s="74" t="s">
        <v>275</v>
      </c>
      <c r="B1" s="75"/>
      <c r="C1" s="75"/>
      <c r="D1" s="75"/>
      <c r="E1" s="75"/>
      <c r="F1" s="75"/>
      <c r="G1" s="76"/>
      <c r="H1" s="47" t="str">
        <f>HYPERLINK("[EDEL_Portfolio Monthly Notes 31-Dec-2024.xlsx]Index!A1","Index")</f>
        <v>Index</v>
      </c>
    </row>
    <row r="2" spans="1:8" ht="19.5" customHeight="1" x14ac:dyDescent="0.35">
      <c r="A2" s="74" t="s">
        <v>276</v>
      </c>
      <c r="B2" s="75"/>
      <c r="C2" s="75"/>
      <c r="D2" s="75"/>
      <c r="E2" s="75"/>
      <c r="F2" s="75"/>
      <c r="G2" s="76"/>
    </row>
    <row r="4" spans="1:8" ht="48" customHeight="1" x14ac:dyDescent="0.35">
      <c r="A4" s="4" t="s">
        <v>123</v>
      </c>
      <c r="B4" s="4" t="s">
        <v>124</v>
      </c>
      <c r="C4" s="4" t="s">
        <v>125</v>
      </c>
      <c r="D4" s="5" t="s">
        <v>126</v>
      </c>
      <c r="E4" s="6" t="s">
        <v>127</v>
      </c>
      <c r="F4" s="6" t="s">
        <v>128</v>
      </c>
      <c r="G4" s="7" t="s">
        <v>129</v>
      </c>
    </row>
    <row r="5" spans="1:8" x14ac:dyDescent="0.35">
      <c r="A5" s="8"/>
      <c r="B5" s="31"/>
      <c r="C5" s="31"/>
      <c r="D5" s="9"/>
      <c r="E5" s="10"/>
      <c r="F5" s="11"/>
      <c r="G5" s="12"/>
    </row>
    <row r="6" spans="1:8" x14ac:dyDescent="0.35">
      <c r="A6" s="13"/>
      <c r="B6" s="32"/>
      <c r="C6" s="32"/>
      <c r="D6" s="14"/>
      <c r="E6" s="15"/>
      <c r="F6" s="16"/>
      <c r="G6" s="16"/>
    </row>
    <row r="7" spans="1:8" x14ac:dyDescent="0.35">
      <c r="A7" s="17" t="s">
        <v>130</v>
      </c>
      <c r="B7" s="32"/>
      <c r="C7" s="32"/>
      <c r="D7" s="14"/>
      <c r="E7" s="15" t="s">
        <v>131</v>
      </c>
      <c r="F7" s="16" t="s">
        <v>131</v>
      </c>
      <c r="G7" s="16"/>
    </row>
    <row r="8" spans="1:8" x14ac:dyDescent="0.35">
      <c r="A8" s="17" t="s">
        <v>132</v>
      </c>
      <c r="B8" s="32"/>
      <c r="C8" s="32"/>
      <c r="D8" s="14"/>
      <c r="E8" s="15"/>
      <c r="F8" s="16"/>
      <c r="G8" s="16"/>
    </row>
    <row r="9" spans="1:8" x14ac:dyDescent="0.35">
      <c r="A9" s="17" t="s">
        <v>277</v>
      </c>
      <c r="B9" s="32"/>
      <c r="C9" s="32"/>
      <c r="D9" s="14"/>
      <c r="E9" s="15"/>
      <c r="F9" s="16"/>
      <c r="G9" s="16"/>
    </row>
    <row r="10" spans="1:8" x14ac:dyDescent="0.35">
      <c r="A10" s="17" t="s">
        <v>193</v>
      </c>
      <c r="B10" s="32"/>
      <c r="C10" s="32"/>
      <c r="D10" s="14"/>
      <c r="E10" s="22" t="s">
        <v>131</v>
      </c>
      <c r="F10" s="23" t="s">
        <v>131</v>
      </c>
      <c r="G10" s="16"/>
    </row>
    <row r="11" spans="1:8" x14ac:dyDescent="0.35">
      <c r="A11" s="13"/>
      <c r="B11" s="32"/>
      <c r="C11" s="32"/>
      <c r="D11" s="14"/>
      <c r="E11" s="15"/>
      <c r="F11" s="16"/>
      <c r="G11" s="16"/>
    </row>
    <row r="12" spans="1:8" x14ac:dyDescent="0.35">
      <c r="A12" s="17" t="s">
        <v>278</v>
      </c>
      <c r="B12" s="32"/>
      <c r="C12" s="32"/>
      <c r="D12" s="14"/>
      <c r="E12" s="15"/>
      <c r="F12" s="16"/>
      <c r="G12" s="16"/>
    </row>
    <row r="13" spans="1:8" x14ac:dyDescent="0.35">
      <c r="A13" s="13" t="s">
        <v>279</v>
      </c>
      <c r="B13" s="32" t="s">
        <v>280</v>
      </c>
      <c r="C13" s="32" t="s">
        <v>281</v>
      </c>
      <c r="D13" s="14">
        <v>6800000</v>
      </c>
      <c r="E13" s="15">
        <v>6866.48</v>
      </c>
      <c r="F13" s="16">
        <v>0.44190000000000002</v>
      </c>
      <c r="G13" s="16">
        <v>6.8303000000000003E-2</v>
      </c>
    </row>
    <row r="14" spans="1:8" x14ac:dyDescent="0.35">
      <c r="A14" s="13" t="s">
        <v>282</v>
      </c>
      <c r="B14" s="32" t="s">
        <v>283</v>
      </c>
      <c r="C14" s="32" t="s">
        <v>281</v>
      </c>
      <c r="D14" s="14">
        <v>500000</v>
      </c>
      <c r="E14" s="15">
        <v>491.02</v>
      </c>
      <c r="F14" s="16">
        <v>3.1600000000000003E-2</v>
      </c>
      <c r="G14" s="16">
        <v>6.8363999999999994E-2</v>
      </c>
    </row>
    <row r="15" spans="1:8" x14ac:dyDescent="0.35">
      <c r="A15" s="17" t="s">
        <v>193</v>
      </c>
      <c r="B15" s="33"/>
      <c r="C15" s="33"/>
      <c r="D15" s="18"/>
      <c r="E15" s="19">
        <v>7357.5</v>
      </c>
      <c r="F15" s="20">
        <v>0.47349999999999998</v>
      </c>
      <c r="G15" s="21"/>
    </row>
    <row r="16" spans="1:8" x14ac:dyDescent="0.35">
      <c r="A16" s="13"/>
      <c r="B16" s="32"/>
      <c r="C16" s="32"/>
      <c r="D16" s="14"/>
      <c r="E16" s="15"/>
      <c r="F16" s="16"/>
      <c r="G16" s="16"/>
    </row>
    <row r="17" spans="1:7" x14ac:dyDescent="0.35">
      <c r="A17" s="17" t="s">
        <v>284</v>
      </c>
      <c r="B17" s="32"/>
      <c r="C17" s="32"/>
      <c r="D17" s="14"/>
      <c r="E17" s="15"/>
      <c r="F17" s="16"/>
      <c r="G17" s="16"/>
    </row>
    <row r="18" spans="1:7" x14ac:dyDescent="0.35">
      <c r="A18" s="13" t="s">
        <v>285</v>
      </c>
      <c r="B18" s="32" t="s">
        <v>286</v>
      </c>
      <c r="C18" s="32" t="s">
        <v>281</v>
      </c>
      <c r="D18" s="14">
        <v>5000000</v>
      </c>
      <c r="E18" s="15">
        <v>5223.7</v>
      </c>
      <c r="F18" s="16">
        <v>0.33610000000000001</v>
      </c>
      <c r="G18" s="16">
        <v>7.1743000000000001E-2</v>
      </c>
    </row>
    <row r="19" spans="1:7" x14ac:dyDescent="0.35">
      <c r="A19" s="13" t="s">
        <v>287</v>
      </c>
      <c r="B19" s="32" t="s">
        <v>288</v>
      </c>
      <c r="C19" s="32" t="s">
        <v>281</v>
      </c>
      <c r="D19" s="14">
        <v>2000000</v>
      </c>
      <c r="E19" s="15">
        <v>2064.13</v>
      </c>
      <c r="F19" s="16">
        <v>0.1328</v>
      </c>
      <c r="G19" s="16">
        <v>7.1795999999999999E-2</v>
      </c>
    </row>
    <row r="20" spans="1:7" x14ac:dyDescent="0.35">
      <c r="A20" s="13" t="s">
        <v>289</v>
      </c>
      <c r="B20" s="32" t="s">
        <v>290</v>
      </c>
      <c r="C20" s="32" t="s">
        <v>281</v>
      </c>
      <c r="D20" s="14">
        <v>500000</v>
      </c>
      <c r="E20" s="15">
        <v>527.79999999999995</v>
      </c>
      <c r="F20" s="16">
        <v>3.4000000000000002E-2</v>
      </c>
      <c r="G20" s="16">
        <v>7.1743000000000001E-2</v>
      </c>
    </row>
    <row r="21" spans="1:7" x14ac:dyDescent="0.35">
      <c r="A21" s="17" t="s">
        <v>193</v>
      </c>
      <c r="B21" s="33"/>
      <c r="C21" s="33"/>
      <c r="D21" s="18"/>
      <c r="E21" s="19">
        <v>7815.63</v>
      </c>
      <c r="F21" s="20">
        <v>0.50290000000000001</v>
      </c>
      <c r="G21" s="21"/>
    </row>
    <row r="22" spans="1:7" x14ac:dyDescent="0.35">
      <c r="A22" s="13"/>
      <c r="B22" s="32"/>
      <c r="C22" s="32"/>
      <c r="D22" s="14"/>
      <c r="E22" s="15"/>
      <c r="F22" s="16"/>
      <c r="G22" s="16"/>
    </row>
    <row r="23" spans="1:7" x14ac:dyDescent="0.35">
      <c r="A23" s="13"/>
      <c r="B23" s="32"/>
      <c r="C23" s="32"/>
      <c r="D23" s="14"/>
      <c r="E23" s="15"/>
      <c r="F23" s="16"/>
      <c r="G23" s="16"/>
    </row>
    <row r="24" spans="1:7" x14ac:dyDescent="0.35">
      <c r="A24" s="17" t="s">
        <v>194</v>
      </c>
      <c r="B24" s="32"/>
      <c r="C24" s="32"/>
      <c r="D24" s="14"/>
      <c r="E24" s="15"/>
      <c r="F24" s="16"/>
      <c r="G24" s="16"/>
    </row>
    <row r="25" spans="1:7" x14ac:dyDescent="0.35">
      <c r="A25" s="17" t="s">
        <v>193</v>
      </c>
      <c r="B25" s="32"/>
      <c r="C25" s="32"/>
      <c r="D25" s="14"/>
      <c r="E25" s="22" t="s">
        <v>131</v>
      </c>
      <c r="F25" s="23" t="s">
        <v>131</v>
      </c>
      <c r="G25" s="16"/>
    </row>
    <row r="26" spans="1:7" x14ac:dyDescent="0.35">
      <c r="A26" s="13"/>
      <c r="B26" s="32"/>
      <c r="C26" s="32"/>
      <c r="D26" s="14"/>
      <c r="E26" s="15"/>
      <c r="F26" s="16"/>
      <c r="G26" s="16"/>
    </row>
    <row r="27" spans="1:7" x14ac:dyDescent="0.35">
      <c r="A27" s="17" t="s">
        <v>195</v>
      </c>
      <c r="B27" s="32"/>
      <c r="C27" s="32"/>
      <c r="D27" s="14"/>
      <c r="E27" s="15"/>
      <c r="F27" s="16"/>
      <c r="G27" s="16"/>
    </row>
    <row r="28" spans="1:7" x14ac:dyDescent="0.35">
      <c r="A28" s="17" t="s">
        <v>193</v>
      </c>
      <c r="B28" s="32"/>
      <c r="C28" s="32"/>
      <c r="D28" s="14"/>
      <c r="E28" s="22" t="s">
        <v>131</v>
      </c>
      <c r="F28" s="23" t="s">
        <v>131</v>
      </c>
      <c r="G28" s="16"/>
    </row>
    <row r="29" spans="1:7" x14ac:dyDescent="0.35">
      <c r="A29" s="13"/>
      <c r="B29" s="32"/>
      <c r="C29" s="32"/>
      <c r="D29" s="14"/>
      <c r="E29" s="15"/>
      <c r="F29" s="16"/>
      <c r="G29" s="16"/>
    </row>
    <row r="30" spans="1:7" x14ac:dyDescent="0.35">
      <c r="A30" s="24" t="s">
        <v>196</v>
      </c>
      <c r="B30" s="34"/>
      <c r="C30" s="34"/>
      <c r="D30" s="25"/>
      <c r="E30" s="19">
        <v>15173.13</v>
      </c>
      <c r="F30" s="20">
        <v>0.97640000000000005</v>
      </c>
      <c r="G30" s="21"/>
    </row>
    <row r="31" spans="1:7" x14ac:dyDescent="0.35">
      <c r="A31" s="13"/>
      <c r="B31" s="32"/>
      <c r="C31" s="32"/>
      <c r="D31" s="14"/>
      <c r="E31" s="15"/>
      <c r="F31" s="16"/>
      <c r="G31" s="16"/>
    </row>
    <row r="32" spans="1:7" x14ac:dyDescent="0.35">
      <c r="A32" s="13"/>
      <c r="B32" s="32"/>
      <c r="C32" s="32"/>
      <c r="D32" s="14"/>
      <c r="E32" s="15"/>
      <c r="F32" s="16"/>
      <c r="G32" s="16"/>
    </row>
    <row r="33" spans="1:7" x14ac:dyDescent="0.35">
      <c r="A33" s="17" t="s">
        <v>205</v>
      </c>
      <c r="B33" s="32"/>
      <c r="C33" s="32"/>
      <c r="D33" s="14"/>
      <c r="E33" s="15"/>
      <c r="F33" s="16"/>
      <c r="G33" s="16"/>
    </row>
    <row r="34" spans="1:7" x14ac:dyDescent="0.35">
      <c r="A34" s="13" t="s">
        <v>206</v>
      </c>
      <c r="B34" s="32"/>
      <c r="C34" s="32"/>
      <c r="D34" s="14"/>
      <c r="E34" s="15">
        <v>68.989999999999995</v>
      </c>
      <c r="F34" s="16">
        <v>4.4000000000000003E-3</v>
      </c>
      <c r="G34" s="16">
        <v>6.6451999999999997E-2</v>
      </c>
    </row>
    <row r="35" spans="1:7" x14ac:dyDescent="0.35">
      <c r="A35" s="17" t="s">
        <v>193</v>
      </c>
      <c r="B35" s="33"/>
      <c r="C35" s="33"/>
      <c r="D35" s="18"/>
      <c r="E35" s="19">
        <v>68.989999999999995</v>
      </c>
      <c r="F35" s="20">
        <v>4.4000000000000003E-3</v>
      </c>
      <c r="G35" s="21"/>
    </row>
    <row r="36" spans="1:7" x14ac:dyDescent="0.35">
      <c r="A36" s="13"/>
      <c r="B36" s="32"/>
      <c r="C36" s="32"/>
      <c r="D36" s="14"/>
      <c r="E36" s="15"/>
      <c r="F36" s="16"/>
      <c r="G36" s="16"/>
    </row>
    <row r="37" spans="1:7" x14ac:dyDescent="0.35">
      <c r="A37" s="24" t="s">
        <v>196</v>
      </c>
      <c r="B37" s="34"/>
      <c r="C37" s="34"/>
      <c r="D37" s="25"/>
      <c r="E37" s="19">
        <v>68.989999999999995</v>
      </c>
      <c r="F37" s="20">
        <v>4.4000000000000003E-3</v>
      </c>
      <c r="G37" s="21"/>
    </row>
    <row r="38" spans="1:7" x14ac:dyDescent="0.35">
      <c r="A38" s="13" t="s">
        <v>207</v>
      </c>
      <c r="B38" s="32"/>
      <c r="C38" s="32"/>
      <c r="D38" s="14"/>
      <c r="E38" s="15">
        <v>300.11139320000001</v>
      </c>
      <c r="F38" s="16">
        <v>1.9311999999999999E-2</v>
      </c>
      <c r="G38" s="16"/>
    </row>
    <row r="39" spans="1:7" x14ac:dyDescent="0.35">
      <c r="A39" s="13" t="s">
        <v>208</v>
      </c>
      <c r="B39" s="32"/>
      <c r="C39" s="32"/>
      <c r="D39" s="14"/>
      <c r="E39" s="36">
        <v>-2.3813932000000002</v>
      </c>
      <c r="F39" s="26">
        <v>-1.12E-4</v>
      </c>
      <c r="G39" s="16">
        <v>6.6450999999999996E-2</v>
      </c>
    </row>
    <row r="40" spans="1:7" x14ac:dyDescent="0.35">
      <c r="A40" s="27" t="s">
        <v>209</v>
      </c>
      <c r="B40" s="35"/>
      <c r="C40" s="35"/>
      <c r="D40" s="28"/>
      <c r="E40" s="29">
        <v>15539.85</v>
      </c>
      <c r="F40" s="30">
        <v>1</v>
      </c>
      <c r="G40" s="30"/>
    </row>
    <row r="42" spans="1:7" x14ac:dyDescent="0.35">
      <c r="A42" s="1" t="s">
        <v>211</v>
      </c>
    </row>
    <row r="45" spans="1:7" x14ac:dyDescent="0.35">
      <c r="A45" s="1" t="s">
        <v>212</v>
      </c>
    </row>
    <row r="46" spans="1:7" x14ac:dyDescent="0.35">
      <c r="A46" s="48" t="s">
        <v>213</v>
      </c>
      <c r="B46" s="3" t="s">
        <v>131</v>
      </c>
    </row>
    <row r="47" spans="1:7" x14ac:dyDescent="0.35">
      <c r="A47" t="s">
        <v>214</v>
      </c>
    </row>
    <row r="48" spans="1:7" x14ac:dyDescent="0.35">
      <c r="A48" t="s">
        <v>267</v>
      </c>
      <c r="B48" t="s">
        <v>216</v>
      </c>
      <c r="C48" t="s">
        <v>216</v>
      </c>
    </row>
    <row r="49" spans="1:3" x14ac:dyDescent="0.35">
      <c r="B49" s="49">
        <v>45625</v>
      </c>
      <c r="C49" s="49">
        <v>45657</v>
      </c>
    </row>
    <row r="50" spans="1:3" x14ac:dyDescent="0.35">
      <c r="A50" t="s">
        <v>268</v>
      </c>
      <c r="B50">
        <v>11.7957</v>
      </c>
      <c r="C50">
        <v>11.8531</v>
      </c>
    </row>
    <row r="51" spans="1:3" x14ac:dyDescent="0.35">
      <c r="A51" t="s">
        <v>269</v>
      </c>
      <c r="B51">
        <v>11.795999999999999</v>
      </c>
      <c r="C51">
        <v>11.853300000000001</v>
      </c>
    </row>
    <row r="52" spans="1:3" x14ac:dyDescent="0.35">
      <c r="A52" t="s">
        <v>270</v>
      </c>
      <c r="B52">
        <v>11.733499999999999</v>
      </c>
      <c r="C52">
        <v>11.787800000000001</v>
      </c>
    </row>
    <row r="53" spans="1:3" x14ac:dyDescent="0.35">
      <c r="A53" t="s">
        <v>271</v>
      </c>
      <c r="B53">
        <v>11.733599999999999</v>
      </c>
      <c r="C53">
        <v>11.7879</v>
      </c>
    </row>
    <row r="55" spans="1:3" x14ac:dyDescent="0.35">
      <c r="A55" t="s">
        <v>218</v>
      </c>
      <c r="B55" s="3" t="s">
        <v>131</v>
      </c>
    </row>
    <row r="56" spans="1:3" x14ac:dyDescent="0.35">
      <c r="A56" t="s">
        <v>219</v>
      </c>
      <c r="B56" s="3" t="s">
        <v>131</v>
      </c>
    </row>
    <row r="57" spans="1:3" ht="30" customHeight="1" x14ac:dyDescent="0.35">
      <c r="A57" s="48" t="s">
        <v>220</v>
      </c>
      <c r="B57" s="3" t="s">
        <v>131</v>
      </c>
    </row>
    <row r="58" spans="1:3" ht="30" customHeight="1" x14ac:dyDescent="0.35">
      <c r="A58" s="48" t="s">
        <v>221</v>
      </c>
      <c r="B58" s="3" t="s">
        <v>131</v>
      </c>
    </row>
    <row r="59" spans="1:3" x14ac:dyDescent="0.35">
      <c r="A59" t="s">
        <v>222</v>
      </c>
      <c r="B59" s="50">
        <f>+B74</f>
        <v>3.4162508046493012</v>
      </c>
    </row>
    <row r="60" spans="1:3" ht="45" customHeight="1" x14ac:dyDescent="0.35">
      <c r="A60" s="48" t="s">
        <v>223</v>
      </c>
      <c r="B60" s="3" t="s">
        <v>131</v>
      </c>
    </row>
    <row r="61" spans="1:3" x14ac:dyDescent="0.35">
      <c r="B61" s="3"/>
    </row>
    <row r="62" spans="1:3" ht="30" customHeight="1" x14ac:dyDescent="0.35">
      <c r="A62" s="48" t="s">
        <v>224</v>
      </c>
      <c r="B62" s="3" t="s">
        <v>131</v>
      </c>
    </row>
    <row r="63" spans="1:3" ht="30" customHeight="1" x14ac:dyDescent="0.35">
      <c r="A63" s="48" t="s">
        <v>225</v>
      </c>
      <c r="B63" t="s">
        <v>131</v>
      </c>
    </row>
    <row r="64" spans="1:3" ht="30" customHeight="1" x14ac:dyDescent="0.35">
      <c r="A64" s="48" t="s">
        <v>226</v>
      </c>
      <c r="B64" s="3" t="s">
        <v>131</v>
      </c>
    </row>
    <row r="65" spans="1:4" ht="30" customHeight="1" x14ac:dyDescent="0.35">
      <c r="A65" s="48" t="s">
        <v>227</v>
      </c>
      <c r="B65" s="3" t="s">
        <v>131</v>
      </c>
    </row>
    <row r="67" spans="1:4" x14ac:dyDescent="0.35">
      <c r="A67" t="s">
        <v>228</v>
      </c>
    </row>
    <row r="68" spans="1:4" ht="60" customHeight="1" x14ac:dyDescent="0.35">
      <c r="A68" s="63" t="s">
        <v>229</v>
      </c>
      <c r="B68" s="64" t="s">
        <v>291</v>
      </c>
    </row>
    <row r="69" spans="1:4" ht="45" customHeight="1" x14ac:dyDescent="0.35">
      <c r="A69" s="63" t="s">
        <v>231</v>
      </c>
      <c r="B69" s="64" t="s">
        <v>292</v>
      </c>
    </row>
    <row r="70" spans="1:4" x14ac:dyDescent="0.35">
      <c r="A70" s="63"/>
      <c r="B70" s="63"/>
    </row>
    <row r="71" spans="1:4" x14ac:dyDescent="0.35">
      <c r="A71" s="63" t="s">
        <v>233</v>
      </c>
      <c r="B71" s="65">
        <v>7.0060411220776189</v>
      </c>
    </row>
    <row r="72" spans="1:4" x14ac:dyDescent="0.35">
      <c r="A72" s="63"/>
      <c r="B72" s="63"/>
    </row>
    <row r="73" spans="1:4" x14ac:dyDescent="0.35">
      <c r="A73" s="63" t="s">
        <v>234</v>
      </c>
      <c r="B73" s="66">
        <v>3.0110000000000001</v>
      </c>
    </row>
    <row r="74" spans="1:4" x14ac:dyDescent="0.35">
      <c r="A74" s="63" t="s">
        <v>235</v>
      </c>
      <c r="B74" s="66">
        <v>3.4162508046493012</v>
      </c>
    </row>
    <row r="75" spans="1:4" x14ac:dyDescent="0.35">
      <c r="A75" s="63"/>
      <c r="B75" s="63"/>
    </row>
    <row r="76" spans="1:4" x14ac:dyDescent="0.35">
      <c r="A76" s="63" t="s">
        <v>236</v>
      </c>
      <c r="B76" s="67">
        <v>45657</v>
      </c>
    </row>
    <row r="78" spans="1:4" ht="70" customHeight="1" x14ac:dyDescent="0.35">
      <c r="A78" s="71" t="s">
        <v>237</v>
      </c>
      <c r="B78" s="71" t="s">
        <v>238</v>
      </c>
      <c r="C78" s="71" t="s">
        <v>5</v>
      </c>
      <c r="D78" s="71" t="s">
        <v>6</v>
      </c>
    </row>
    <row r="79" spans="1:4" ht="70" customHeight="1" x14ac:dyDescent="0.35">
      <c r="A79" s="71" t="s">
        <v>293</v>
      </c>
      <c r="B79" s="71"/>
      <c r="C79" s="71" t="s">
        <v>13</v>
      </c>
      <c r="D79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H299"/>
  <sheetViews>
    <sheetView showGridLines="0" workbookViewId="0">
      <pane ySplit="4" topLeftCell="A249" activePane="bottomLeft" state="frozen"/>
      <selection pane="bottomLeft" activeCell="B280" sqref="B280"/>
    </sheetView>
  </sheetViews>
  <sheetFormatPr defaultRowHeight="14.5" x14ac:dyDescent="0.35"/>
  <cols>
    <col min="1" max="1" width="50.54296875" customWidth="1"/>
    <col min="2" max="2" width="22" bestFit="1" customWidth="1"/>
    <col min="3" max="3" width="26.7265625" customWidth="1"/>
    <col min="4" max="4" width="22" customWidth="1"/>
    <col min="5" max="5" width="16.453125" customWidth="1"/>
    <col min="6" max="6" width="22" customWidth="1"/>
    <col min="7" max="7" width="6.1796875" style="2" bestFit="1" customWidth="1"/>
    <col min="12" max="12" width="70.26953125" bestFit="1" customWidth="1"/>
    <col min="13" max="13" width="10.81640625" bestFit="1" customWidth="1"/>
    <col min="14" max="14" width="10.54296875" bestFit="1" customWidth="1"/>
    <col min="15" max="15" width="12" bestFit="1" customWidth="1"/>
    <col min="16" max="16" width="12.54296875" customWidth="1"/>
  </cols>
  <sheetData>
    <row r="1" spans="1:8" ht="36.75" customHeight="1" x14ac:dyDescent="0.35">
      <c r="A1" s="74" t="s">
        <v>2018</v>
      </c>
      <c r="B1" s="75"/>
      <c r="C1" s="75"/>
      <c r="D1" s="75"/>
      <c r="E1" s="75"/>
      <c r="F1" s="75"/>
      <c r="G1" s="76"/>
      <c r="H1" s="47" t="str">
        <f>HYPERLINK("[EDEL_Portfolio Monthly Notes 31-Dec-2024.xlsx]Index!A1","Index")</f>
        <v>Index</v>
      </c>
    </row>
    <row r="2" spans="1:8" ht="19.5" customHeight="1" x14ac:dyDescent="0.35">
      <c r="A2" s="74" t="s">
        <v>2019</v>
      </c>
      <c r="B2" s="75"/>
      <c r="C2" s="75"/>
      <c r="D2" s="75"/>
      <c r="E2" s="75"/>
      <c r="F2" s="75"/>
      <c r="G2" s="76"/>
    </row>
    <row r="4" spans="1:8" ht="48" customHeight="1" x14ac:dyDescent="0.35">
      <c r="A4" s="4" t="s">
        <v>123</v>
      </c>
      <c r="B4" s="4" t="s">
        <v>124</v>
      </c>
      <c r="C4" s="4" t="s">
        <v>125</v>
      </c>
      <c r="D4" s="5" t="s">
        <v>126</v>
      </c>
      <c r="E4" s="6" t="s">
        <v>127</v>
      </c>
      <c r="F4" s="6" t="s">
        <v>128</v>
      </c>
      <c r="G4" s="7" t="s">
        <v>129</v>
      </c>
    </row>
    <row r="5" spans="1:8" x14ac:dyDescent="0.35">
      <c r="A5" s="8"/>
      <c r="B5" s="31"/>
      <c r="C5" s="31"/>
      <c r="D5" s="9"/>
      <c r="E5" s="10"/>
      <c r="F5" s="11"/>
      <c r="G5" s="12"/>
    </row>
    <row r="6" spans="1:8" x14ac:dyDescent="0.35">
      <c r="A6" s="17" t="s">
        <v>130</v>
      </c>
      <c r="B6" s="32"/>
      <c r="C6" s="32"/>
      <c r="D6" s="14"/>
      <c r="E6" s="15"/>
      <c r="F6" s="16"/>
      <c r="G6" s="16"/>
    </row>
    <row r="7" spans="1:8" x14ac:dyDescent="0.35">
      <c r="A7" s="17" t="s">
        <v>296</v>
      </c>
      <c r="B7" s="32"/>
      <c r="C7" s="32"/>
      <c r="D7" s="14"/>
      <c r="E7" s="15"/>
      <c r="F7" s="16"/>
      <c r="G7" s="16"/>
    </row>
    <row r="8" spans="1:8" x14ac:dyDescent="0.35">
      <c r="A8" s="13" t="s">
        <v>297</v>
      </c>
      <c r="B8" s="32" t="s">
        <v>298</v>
      </c>
      <c r="C8" s="32" t="s">
        <v>299</v>
      </c>
      <c r="D8" s="14">
        <v>67511</v>
      </c>
      <c r="E8" s="15">
        <v>1196.8699999999999</v>
      </c>
      <c r="F8" s="16">
        <v>5.1299999999999998E-2</v>
      </c>
      <c r="G8" s="16"/>
    </row>
    <row r="9" spans="1:8" x14ac:dyDescent="0.35">
      <c r="A9" s="13" t="s">
        <v>300</v>
      </c>
      <c r="B9" s="32" t="s">
        <v>301</v>
      </c>
      <c r="C9" s="32" t="s">
        <v>299</v>
      </c>
      <c r="D9" s="14">
        <v>62638</v>
      </c>
      <c r="E9" s="15">
        <v>802.8</v>
      </c>
      <c r="F9" s="16">
        <v>3.44E-2</v>
      </c>
      <c r="G9" s="16"/>
    </row>
    <row r="10" spans="1:8" x14ac:dyDescent="0.35">
      <c r="A10" s="13" t="s">
        <v>302</v>
      </c>
      <c r="B10" s="32" t="s">
        <v>303</v>
      </c>
      <c r="C10" s="32" t="s">
        <v>304</v>
      </c>
      <c r="D10" s="14">
        <v>60275</v>
      </c>
      <c r="E10" s="15">
        <v>732.61</v>
      </c>
      <c r="F10" s="16">
        <v>3.1399999999999997E-2</v>
      </c>
      <c r="G10" s="16"/>
    </row>
    <row r="11" spans="1:8" x14ac:dyDescent="0.35">
      <c r="A11" s="13" t="s">
        <v>305</v>
      </c>
      <c r="B11" s="32" t="s">
        <v>306</v>
      </c>
      <c r="C11" s="32" t="s">
        <v>307</v>
      </c>
      <c r="D11" s="14">
        <v>31987</v>
      </c>
      <c r="E11" s="15">
        <v>601.36</v>
      </c>
      <c r="F11" s="16">
        <v>2.58E-2</v>
      </c>
      <c r="G11" s="16"/>
    </row>
    <row r="12" spans="1:8" x14ac:dyDescent="0.35">
      <c r="A12" s="13" t="s">
        <v>329</v>
      </c>
      <c r="B12" s="32" t="s">
        <v>330</v>
      </c>
      <c r="C12" s="32" t="s">
        <v>331</v>
      </c>
      <c r="D12" s="14">
        <v>82552</v>
      </c>
      <c r="E12" s="15">
        <v>399.26</v>
      </c>
      <c r="F12" s="16">
        <v>1.7100000000000001E-2</v>
      </c>
      <c r="G12" s="16"/>
    </row>
    <row r="13" spans="1:8" x14ac:dyDescent="0.35">
      <c r="A13" s="13" t="s">
        <v>316</v>
      </c>
      <c r="B13" s="32" t="s">
        <v>317</v>
      </c>
      <c r="C13" s="32" t="s">
        <v>318</v>
      </c>
      <c r="D13" s="14">
        <v>23811</v>
      </c>
      <c r="E13" s="15">
        <v>378.06</v>
      </c>
      <c r="F13" s="16">
        <v>1.6199999999999999E-2</v>
      </c>
      <c r="G13" s="16"/>
    </row>
    <row r="14" spans="1:8" x14ac:dyDescent="0.35">
      <c r="A14" s="13" t="s">
        <v>311</v>
      </c>
      <c r="B14" s="32" t="s">
        <v>312</v>
      </c>
      <c r="C14" s="32" t="s">
        <v>313</v>
      </c>
      <c r="D14" s="14">
        <v>10452</v>
      </c>
      <c r="E14" s="15">
        <v>377.07</v>
      </c>
      <c r="F14" s="16">
        <v>1.6199999999999999E-2</v>
      </c>
      <c r="G14" s="16"/>
    </row>
    <row r="15" spans="1:8" x14ac:dyDescent="0.35">
      <c r="A15" s="13" t="s">
        <v>325</v>
      </c>
      <c r="B15" s="32" t="s">
        <v>326</v>
      </c>
      <c r="C15" s="32" t="s">
        <v>307</v>
      </c>
      <c r="D15" s="14">
        <v>9074</v>
      </c>
      <c r="E15" s="15">
        <v>371.56</v>
      </c>
      <c r="F15" s="16">
        <v>1.5900000000000001E-2</v>
      </c>
      <c r="G15" s="16"/>
    </row>
    <row r="16" spans="1:8" x14ac:dyDescent="0.35">
      <c r="A16" s="13" t="s">
        <v>369</v>
      </c>
      <c r="B16" s="32" t="s">
        <v>370</v>
      </c>
      <c r="C16" s="32" t="s">
        <v>371</v>
      </c>
      <c r="D16" s="14">
        <v>25319</v>
      </c>
      <c r="E16" s="15">
        <v>285.64</v>
      </c>
      <c r="F16" s="16">
        <v>1.2200000000000001E-2</v>
      </c>
      <c r="G16" s="16"/>
    </row>
    <row r="17" spans="1:7" x14ac:dyDescent="0.35">
      <c r="A17" s="13" t="s">
        <v>314</v>
      </c>
      <c r="B17" s="32" t="s">
        <v>315</v>
      </c>
      <c r="C17" s="32" t="s">
        <v>299</v>
      </c>
      <c r="D17" s="14">
        <v>34166</v>
      </c>
      <c r="E17" s="15">
        <v>271.60000000000002</v>
      </c>
      <c r="F17" s="16">
        <v>1.1599999999999999E-2</v>
      </c>
      <c r="G17" s="16"/>
    </row>
    <row r="18" spans="1:7" x14ac:dyDescent="0.35">
      <c r="A18" s="13" t="s">
        <v>327</v>
      </c>
      <c r="B18" s="32" t="s">
        <v>328</v>
      </c>
      <c r="C18" s="32" t="s">
        <v>299</v>
      </c>
      <c r="D18" s="14">
        <v>25315</v>
      </c>
      <c r="E18" s="15">
        <v>269.52999999999997</v>
      </c>
      <c r="F18" s="16">
        <v>1.1599999999999999E-2</v>
      </c>
      <c r="G18" s="16"/>
    </row>
    <row r="19" spans="1:7" x14ac:dyDescent="0.35">
      <c r="A19" s="13" t="s">
        <v>1369</v>
      </c>
      <c r="B19" s="32" t="s">
        <v>1370</v>
      </c>
      <c r="C19" s="32" t="s">
        <v>526</v>
      </c>
      <c r="D19" s="14">
        <v>30002</v>
      </c>
      <c r="E19" s="15">
        <v>263.27999999999997</v>
      </c>
      <c r="F19" s="16">
        <v>1.1299999999999999E-2</v>
      </c>
      <c r="G19" s="16"/>
    </row>
    <row r="20" spans="1:7" x14ac:dyDescent="0.35">
      <c r="A20" s="13" t="s">
        <v>1210</v>
      </c>
      <c r="B20" s="32" t="s">
        <v>1211</v>
      </c>
      <c r="C20" s="32" t="s">
        <v>398</v>
      </c>
      <c r="D20" s="14">
        <v>404205</v>
      </c>
      <c r="E20" s="15">
        <v>251.5</v>
      </c>
      <c r="F20" s="16">
        <v>1.0800000000000001E-2</v>
      </c>
      <c r="G20" s="16"/>
    </row>
    <row r="21" spans="1:7" x14ac:dyDescent="0.35">
      <c r="A21" s="13" t="s">
        <v>332</v>
      </c>
      <c r="B21" s="32" t="s">
        <v>333</v>
      </c>
      <c r="C21" s="32" t="s">
        <v>334</v>
      </c>
      <c r="D21" s="14">
        <v>4626</v>
      </c>
      <c r="E21" s="15">
        <v>246.35</v>
      </c>
      <c r="F21" s="16">
        <v>1.06E-2</v>
      </c>
      <c r="G21" s="16"/>
    </row>
    <row r="22" spans="1:7" x14ac:dyDescent="0.35">
      <c r="A22" s="13" t="s">
        <v>344</v>
      </c>
      <c r="B22" s="32" t="s">
        <v>345</v>
      </c>
      <c r="C22" s="32" t="s">
        <v>346</v>
      </c>
      <c r="D22" s="14">
        <v>11266</v>
      </c>
      <c r="E22" s="15">
        <v>237.58</v>
      </c>
      <c r="F22" s="16">
        <v>1.0200000000000001E-2</v>
      </c>
      <c r="G22" s="16"/>
    </row>
    <row r="23" spans="1:7" x14ac:dyDescent="0.35">
      <c r="A23" s="13" t="s">
        <v>347</v>
      </c>
      <c r="B23" s="32" t="s">
        <v>348</v>
      </c>
      <c r="C23" s="32" t="s">
        <v>349</v>
      </c>
      <c r="D23" s="14">
        <v>7861</v>
      </c>
      <c r="E23" s="15">
        <v>236.39</v>
      </c>
      <c r="F23" s="16">
        <v>1.01E-2</v>
      </c>
      <c r="G23" s="16"/>
    </row>
    <row r="24" spans="1:7" x14ac:dyDescent="0.35">
      <c r="A24" s="13" t="s">
        <v>485</v>
      </c>
      <c r="B24" s="32" t="s">
        <v>486</v>
      </c>
      <c r="C24" s="32" t="s">
        <v>393</v>
      </c>
      <c r="D24" s="14">
        <v>1302</v>
      </c>
      <c r="E24" s="15">
        <v>233.53</v>
      </c>
      <c r="F24" s="16">
        <v>0.01</v>
      </c>
      <c r="G24" s="16"/>
    </row>
    <row r="25" spans="1:7" x14ac:dyDescent="0.35">
      <c r="A25" s="13" t="s">
        <v>1229</v>
      </c>
      <c r="B25" s="32" t="s">
        <v>1230</v>
      </c>
      <c r="C25" s="32" t="s">
        <v>299</v>
      </c>
      <c r="D25" s="14">
        <v>13037</v>
      </c>
      <c r="E25" s="15">
        <v>232.85</v>
      </c>
      <c r="F25" s="16">
        <v>0.01</v>
      </c>
      <c r="G25" s="16"/>
    </row>
    <row r="26" spans="1:7" x14ac:dyDescent="0.35">
      <c r="A26" s="13" t="s">
        <v>357</v>
      </c>
      <c r="B26" s="32" t="s">
        <v>358</v>
      </c>
      <c r="C26" s="32" t="s">
        <v>307</v>
      </c>
      <c r="D26" s="14">
        <v>3597</v>
      </c>
      <c r="E26" s="15">
        <v>232.28</v>
      </c>
      <c r="F26" s="16">
        <v>0.01</v>
      </c>
      <c r="G26" s="16"/>
    </row>
    <row r="27" spans="1:7" x14ac:dyDescent="0.35">
      <c r="A27" s="13" t="s">
        <v>372</v>
      </c>
      <c r="B27" s="32" t="s">
        <v>373</v>
      </c>
      <c r="C27" s="32" t="s">
        <v>307</v>
      </c>
      <c r="D27" s="14">
        <v>2271</v>
      </c>
      <c r="E27" s="15">
        <v>219.45</v>
      </c>
      <c r="F27" s="16">
        <v>9.4000000000000004E-3</v>
      </c>
      <c r="G27" s="16"/>
    </row>
    <row r="28" spans="1:7" x14ac:dyDescent="0.35">
      <c r="A28" s="13" t="s">
        <v>448</v>
      </c>
      <c r="B28" s="32" t="s">
        <v>449</v>
      </c>
      <c r="C28" s="32" t="s">
        <v>321</v>
      </c>
      <c r="D28" s="14">
        <v>8229</v>
      </c>
      <c r="E28" s="15">
        <v>193.85</v>
      </c>
      <c r="F28" s="16">
        <v>8.3000000000000001E-3</v>
      </c>
      <c r="G28" s="16"/>
    </row>
    <row r="29" spans="1:7" x14ac:dyDescent="0.35">
      <c r="A29" s="13" t="s">
        <v>350</v>
      </c>
      <c r="B29" s="32" t="s">
        <v>351</v>
      </c>
      <c r="C29" s="32" t="s">
        <v>331</v>
      </c>
      <c r="D29" s="14">
        <v>7882</v>
      </c>
      <c r="E29" s="15">
        <v>183.4</v>
      </c>
      <c r="F29" s="16">
        <v>7.9000000000000008E-3</v>
      </c>
      <c r="G29" s="16"/>
    </row>
    <row r="30" spans="1:7" x14ac:dyDescent="0.35">
      <c r="A30" s="13" t="s">
        <v>319</v>
      </c>
      <c r="B30" s="32" t="s">
        <v>320</v>
      </c>
      <c r="C30" s="32" t="s">
        <v>321</v>
      </c>
      <c r="D30" s="14">
        <v>9583</v>
      </c>
      <c r="E30" s="15">
        <v>180.77</v>
      </c>
      <c r="F30" s="16">
        <v>7.7000000000000002E-3</v>
      </c>
      <c r="G30" s="16"/>
    </row>
    <row r="31" spans="1:7" x14ac:dyDescent="0.35">
      <c r="A31" s="13" t="s">
        <v>374</v>
      </c>
      <c r="B31" s="32" t="s">
        <v>375</v>
      </c>
      <c r="C31" s="32" t="s">
        <v>307</v>
      </c>
      <c r="D31" s="14">
        <v>9398</v>
      </c>
      <c r="E31" s="15">
        <v>180.2</v>
      </c>
      <c r="F31" s="16">
        <v>7.7000000000000002E-3</v>
      </c>
      <c r="G31" s="16"/>
    </row>
    <row r="32" spans="1:7" x14ac:dyDescent="0.35">
      <c r="A32" s="13" t="s">
        <v>1183</v>
      </c>
      <c r="B32" s="32" t="s">
        <v>1184</v>
      </c>
      <c r="C32" s="32" t="s">
        <v>310</v>
      </c>
      <c r="D32" s="14">
        <v>61450</v>
      </c>
      <c r="E32" s="15">
        <v>170.86</v>
      </c>
      <c r="F32" s="16">
        <v>7.3000000000000001E-3</v>
      </c>
      <c r="G32" s="16"/>
    </row>
    <row r="33" spans="1:7" x14ac:dyDescent="0.35">
      <c r="A33" s="13" t="s">
        <v>442</v>
      </c>
      <c r="B33" s="32" t="s">
        <v>443</v>
      </c>
      <c r="C33" s="32" t="s">
        <v>356</v>
      </c>
      <c r="D33" s="14">
        <v>2485</v>
      </c>
      <c r="E33" s="15">
        <v>169.55</v>
      </c>
      <c r="F33" s="16">
        <v>7.3000000000000001E-3</v>
      </c>
      <c r="G33" s="16"/>
    </row>
    <row r="34" spans="1:7" x14ac:dyDescent="0.35">
      <c r="A34" s="13" t="s">
        <v>478</v>
      </c>
      <c r="B34" s="32" t="s">
        <v>479</v>
      </c>
      <c r="C34" s="32" t="s">
        <v>299</v>
      </c>
      <c r="D34" s="14">
        <v>83555</v>
      </c>
      <c r="E34" s="15">
        <v>167.13</v>
      </c>
      <c r="F34" s="16">
        <v>7.1999999999999998E-3</v>
      </c>
      <c r="G34" s="16"/>
    </row>
    <row r="35" spans="1:7" x14ac:dyDescent="0.35">
      <c r="A35" s="13" t="s">
        <v>466</v>
      </c>
      <c r="B35" s="32" t="s">
        <v>467</v>
      </c>
      <c r="C35" s="32" t="s">
        <v>398</v>
      </c>
      <c r="D35" s="14">
        <v>21806</v>
      </c>
      <c r="E35" s="15">
        <v>158.75</v>
      </c>
      <c r="F35" s="16">
        <v>6.7999999999999996E-3</v>
      </c>
      <c r="G35" s="16"/>
    </row>
    <row r="36" spans="1:7" x14ac:dyDescent="0.35">
      <c r="A36" s="13" t="s">
        <v>497</v>
      </c>
      <c r="B36" s="32" t="s">
        <v>498</v>
      </c>
      <c r="C36" s="32" t="s">
        <v>414</v>
      </c>
      <c r="D36" s="14">
        <v>4617</v>
      </c>
      <c r="E36" s="15">
        <v>151.16</v>
      </c>
      <c r="F36" s="16">
        <v>6.4999999999999997E-3</v>
      </c>
      <c r="G36" s="16"/>
    </row>
    <row r="37" spans="1:7" x14ac:dyDescent="0.35">
      <c r="A37" s="13" t="s">
        <v>545</v>
      </c>
      <c r="B37" s="32" t="s">
        <v>546</v>
      </c>
      <c r="C37" s="32" t="s">
        <v>334</v>
      </c>
      <c r="D37" s="14">
        <v>3454</v>
      </c>
      <c r="E37" s="15">
        <v>145.04</v>
      </c>
      <c r="F37" s="16">
        <v>6.1999999999999998E-3</v>
      </c>
      <c r="G37" s="16"/>
    </row>
    <row r="38" spans="1:7" x14ac:dyDescent="0.35">
      <c r="A38" s="13" t="s">
        <v>1212</v>
      </c>
      <c r="B38" s="32" t="s">
        <v>1213</v>
      </c>
      <c r="C38" s="32" t="s">
        <v>318</v>
      </c>
      <c r="D38" s="14">
        <v>42368</v>
      </c>
      <c r="E38" s="15">
        <v>144.81</v>
      </c>
      <c r="F38" s="16">
        <v>6.1999999999999998E-3</v>
      </c>
      <c r="G38" s="16"/>
    </row>
    <row r="39" spans="1:7" x14ac:dyDescent="0.35">
      <c r="A39" s="13" t="s">
        <v>437</v>
      </c>
      <c r="B39" s="32" t="s">
        <v>438</v>
      </c>
      <c r="C39" s="32" t="s">
        <v>421</v>
      </c>
      <c r="D39" s="14">
        <v>5137</v>
      </c>
      <c r="E39" s="15">
        <v>143.13999999999999</v>
      </c>
      <c r="F39" s="16">
        <v>6.1000000000000004E-3</v>
      </c>
      <c r="G39" s="16"/>
    </row>
    <row r="40" spans="1:7" x14ac:dyDescent="0.35">
      <c r="A40" s="13" t="s">
        <v>308</v>
      </c>
      <c r="B40" s="32" t="s">
        <v>309</v>
      </c>
      <c r="C40" s="32" t="s">
        <v>310</v>
      </c>
      <c r="D40" s="14">
        <v>1972</v>
      </c>
      <c r="E40" s="15">
        <v>140.47</v>
      </c>
      <c r="F40" s="16">
        <v>6.0000000000000001E-3</v>
      </c>
      <c r="G40" s="16"/>
    </row>
    <row r="41" spans="1:7" x14ac:dyDescent="0.35">
      <c r="A41" s="13" t="s">
        <v>338</v>
      </c>
      <c r="B41" s="32" t="s">
        <v>339</v>
      </c>
      <c r="C41" s="32" t="s">
        <v>340</v>
      </c>
      <c r="D41" s="14">
        <v>42041</v>
      </c>
      <c r="E41" s="15">
        <v>140.13999999999999</v>
      </c>
      <c r="F41" s="16">
        <v>6.0000000000000001E-3</v>
      </c>
      <c r="G41" s="16"/>
    </row>
    <row r="42" spans="1:7" x14ac:dyDescent="0.35">
      <c r="A42" s="13" t="s">
        <v>391</v>
      </c>
      <c r="B42" s="32" t="s">
        <v>392</v>
      </c>
      <c r="C42" s="32" t="s">
        <v>393</v>
      </c>
      <c r="D42" s="14">
        <v>7783</v>
      </c>
      <c r="E42" s="15">
        <v>139.31</v>
      </c>
      <c r="F42" s="16">
        <v>6.0000000000000001E-3</v>
      </c>
      <c r="G42" s="16"/>
    </row>
    <row r="43" spans="1:7" x14ac:dyDescent="0.35">
      <c r="A43" s="13" t="s">
        <v>454</v>
      </c>
      <c r="B43" s="32" t="s">
        <v>455</v>
      </c>
      <c r="C43" s="32" t="s">
        <v>349</v>
      </c>
      <c r="D43" s="14">
        <v>18613</v>
      </c>
      <c r="E43" s="15">
        <v>137.76</v>
      </c>
      <c r="F43" s="16">
        <v>5.8999999999999999E-3</v>
      </c>
      <c r="G43" s="16"/>
    </row>
    <row r="44" spans="1:7" x14ac:dyDescent="0.35">
      <c r="A44" s="13" t="s">
        <v>410</v>
      </c>
      <c r="B44" s="32" t="s">
        <v>411</v>
      </c>
      <c r="C44" s="32" t="s">
        <v>304</v>
      </c>
      <c r="D44" s="14">
        <v>32723</v>
      </c>
      <c r="E44" s="15">
        <v>133.76</v>
      </c>
      <c r="F44" s="16">
        <v>5.7000000000000002E-3</v>
      </c>
      <c r="G44" s="16"/>
    </row>
    <row r="45" spans="1:7" x14ac:dyDescent="0.35">
      <c r="A45" s="13" t="s">
        <v>1905</v>
      </c>
      <c r="B45" s="32" t="s">
        <v>1906</v>
      </c>
      <c r="C45" s="32" t="s">
        <v>299</v>
      </c>
      <c r="D45" s="14">
        <v>211560</v>
      </c>
      <c r="E45" s="15">
        <v>133.58000000000001</v>
      </c>
      <c r="F45" s="16">
        <v>5.7000000000000002E-3</v>
      </c>
      <c r="G45" s="16"/>
    </row>
    <row r="46" spans="1:7" x14ac:dyDescent="0.35">
      <c r="A46" s="13" t="s">
        <v>1214</v>
      </c>
      <c r="B46" s="32" t="s">
        <v>1215</v>
      </c>
      <c r="C46" s="32" t="s">
        <v>368</v>
      </c>
      <c r="D46" s="14">
        <v>3636</v>
      </c>
      <c r="E46" s="15">
        <v>130.03</v>
      </c>
      <c r="F46" s="16">
        <v>5.5999999999999999E-3</v>
      </c>
      <c r="G46" s="16"/>
    </row>
    <row r="47" spans="1:7" x14ac:dyDescent="0.35">
      <c r="A47" s="13" t="s">
        <v>945</v>
      </c>
      <c r="B47" s="32" t="s">
        <v>946</v>
      </c>
      <c r="C47" s="32" t="s">
        <v>371</v>
      </c>
      <c r="D47" s="14">
        <v>17773</v>
      </c>
      <c r="E47" s="15">
        <v>127.94</v>
      </c>
      <c r="F47" s="16">
        <v>5.4999999999999997E-3</v>
      </c>
      <c r="G47" s="16"/>
    </row>
    <row r="48" spans="1:7" x14ac:dyDescent="0.35">
      <c r="A48" s="13" t="s">
        <v>947</v>
      </c>
      <c r="B48" s="32" t="s">
        <v>948</v>
      </c>
      <c r="C48" s="32" t="s">
        <v>321</v>
      </c>
      <c r="D48" s="14">
        <v>9534</v>
      </c>
      <c r="E48" s="15">
        <v>127.23</v>
      </c>
      <c r="F48" s="16">
        <v>5.4999999999999997E-3</v>
      </c>
      <c r="G48" s="16"/>
    </row>
    <row r="49" spans="1:7" x14ac:dyDescent="0.35">
      <c r="A49" s="13" t="s">
        <v>446</v>
      </c>
      <c r="B49" s="32" t="s">
        <v>447</v>
      </c>
      <c r="C49" s="32" t="s">
        <v>349</v>
      </c>
      <c r="D49" s="14">
        <v>1168</v>
      </c>
      <c r="E49" s="15">
        <v>126.83</v>
      </c>
      <c r="F49" s="16">
        <v>5.4000000000000003E-3</v>
      </c>
      <c r="G49" s="16"/>
    </row>
    <row r="50" spans="1:7" x14ac:dyDescent="0.35">
      <c r="A50" s="13" t="s">
        <v>2020</v>
      </c>
      <c r="B50" s="32" t="s">
        <v>2021</v>
      </c>
      <c r="C50" s="32" t="s">
        <v>299</v>
      </c>
      <c r="D50" s="14">
        <v>642591</v>
      </c>
      <c r="E50" s="15">
        <v>125.88</v>
      </c>
      <c r="F50" s="16">
        <v>5.4000000000000003E-3</v>
      </c>
      <c r="G50" s="16"/>
    </row>
    <row r="51" spans="1:7" x14ac:dyDescent="0.35">
      <c r="A51" s="13" t="s">
        <v>556</v>
      </c>
      <c r="B51" s="32" t="s">
        <v>557</v>
      </c>
      <c r="C51" s="32" t="s">
        <v>414</v>
      </c>
      <c r="D51" s="14">
        <v>1713</v>
      </c>
      <c r="E51" s="15">
        <v>124.58</v>
      </c>
      <c r="F51" s="16">
        <v>5.3E-3</v>
      </c>
      <c r="G51" s="16"/>
    </row>
    <row r="52" spans="1:7" x14ac:dyDescent="0.35">
      <c r="A52" s="13" t="s">
        <v>1235</v>
      </c>
      <c r="B52" s="32" t="s">
        <v>1236</v>
      </c>
      <c r="C52" s="32" t="s">
        <v>340</v>
      </c>
      <c r="D52" s="14">
        <v>40218</v>
      </c>
      <c r="E52" s="15">
        <v>124.15</v>
      </c>
      <c r="F52" s="16">
        <v>5.3E-3</v>
      </c>
      <c r="G52" s="16"/>
    </row>
    <row r="53" spans="1:7" x14ac:dyDescent="0.35">
      <c r="A53" s="13" t="s">
        <v>542</v>
      </c>
      <c r="B53" s="32" t="s">
        <v>543</v>
      </c>
      <c r="C53" s="32" t="s">
        <v>544</v>
      </c>
      <c r="D53" s="14">
        <v>4516</v>
      </c>
      <c r="E53" s="15">
        <v>121.06</v>
      </c>
      <c r="F53" s="16">
        <v>5.1999999999999998E-3</v>
      </c>
      <c r="G53" s="16"/>
    </row>
    <row r="54" spans="1:7" x14ac:dyDescent="0.35">
      <c r="A54" s="13" t="s">
        <v>408</v>
      </c>
      <c r="B54" s="32" t="s">
        <v>409</v>
      </c>
      <c r="C54" s="32" t="s">
        <v>393</v>
      </c>
      <c r="D54" s="14">
        <v>3674</v>
      </c>
      <c r="E54" s="15">
        <v>119.52</v>
      </c>
      <c r="F54" s="16">
        <v>5.1000000000000004E-3</v>
      </c>
      <c r="G54" s="16"/>
    </row>
    <row r="55" spans="1:7" x14ac:dyDescent="0.35">
      <c r="A55" s="13" t="s">
        <v>1887</v>
      </c>
      <c r="B55" s="32" t="s">
        <v>1888</v>
      </c>
      <c r="C55" s="32" t="s">
        <v>346</v>
      </c>
      <c r="D55" s="14">
        <v>11575</v>
      </c>
      <c r="E55" s="15">
        <v>117.82</v>
      </c>
      <c r="F55" s="16">
        <v>5.0000000000000001E-3</v>
      </c>
      <c r="G55" s="16"/>
    </row>
    <row r="56" spans="1:7" x14ac:dyDescent="0.35">
      <c r="A56" s="13" t="s">
        <v>2022</v>
      </c>
      <c r="B56" s="32" t="s">
        <v>2023</v>
      </c>
      <c r="C56" s="32" t="s">
        <v>368</v>
      </c>
      <c r="D56" s="14">
        <v>8918</v>
      </c>
      <c r="E56" s="15">
        <v>115.89</v>
      </c>
      <c r="F56" s="16">
        <v>5.0000000000000001E-3</v>
      </c>
      <c r="G56" s="16"/>
    </row>
    <row r="57" spans="1:7" x14ac:dyDescent="0.35">
      <c r="A57" s="13" t="s">
        <v>335</v>
      </c>
      <c r="B57" s="32" t="s">
        <v>336</v>
      </c>
      <c r="C57" s="32" t="s">
        <v>337</v>
      </c>
      <c r="D57" s="14">
        <v>1013</v>
      </c>
      <c r="E57" s="15">
        <v>115.75</v>
      </c>
      <c r="F57" s="16">
        <v>5.0000000000000001E-3</v>
      </c>
      <c r="G57" s="16"/>
    </row>
    <row r="58" spans="1:7" x14ac:dyDescent="0.35">
      <c r="A58" s="13" t="s">
        <v>521</v>
      </c>
      <c r="B58" s="32" t="s">
        <v>522</v>
      </c>
      <c r="C58" s="32" t="s">
        <v>523</v>
      </c>
      <c r="D58" s="14">
        <v>17982</v>
      </c>
      <c r="E58" s="15">
        <v>114.99</v>
      </c>
      <c r="F58" s="16">
        <v>4.8999999999999998E-3</v>
      </c>
      <c r="G58" s="16"/>
    </row>
    <row r="59" spans="1:7" x14ac:dyDescent="0.35">
      <c r="A59" s="13" t="s">
        <v>2024</v>
      </c>
      <c r="B59" s="32" t="s">
        <v>2025</v>
      </c>
      <c r="C59" s="32" t="s">
        <v>441</v>
      </c>
      <c r="D59" s="14">
        <v>4945</v>
      </c>
      <c r="E59" s="15">
        <v>110.67</v>
      </c>
      <c r="F59" s="16">
        <v>4.7000000000000002E-3</v>
      </c>
      <c r="G59" s="16"/>
    </row>
    <row r="60" spans="1:7" x14ac:dyDescent="0.35">
      <c r="A60" s="13" t="s">
        <v>389</v>
      </c>
      <c r="B60" s="32" t="s">
        <v>390</v>
      </c>
      <c r="C60" s="32" t="s">
        <v>307</v>
      </c>
      <c r="D60" s="14">
        <v>3858</v>
      </c>
      <c r="E60" s="15">
        <v>109.84</v>
      </c>
      <c r="F60" s="16">
        <v>4.7000000000000002E-3</v>
      </c>
      <c r="G60" s="16"/>
    </row>
    <row r="61" spans="1:7" x14ac:dyDescent="0.35">
      <c r="A61" s="13" t="s">
        <v>1860</v>
      </c>
      <c r="B61" s="32" t="s">
        <v>1861</v>
      </c>
      <c r="C61" s="32" t="s">
        <v>611</v>
      </c>
      <c r="D61" s="14">
        <v>48812</v>
      </c>
      <c r="E61" s="15">
        <v>107.63</v>
      </c>
      <c r="F61" s="16">
        <v>4.5999999999999999E-3</v>
      </c>
      <c r="G61" s="16"/>
    </row>
    <row r="62" spans="1:7" x14ac:dyDescent="0.35">
      <c r="A62" s="13" t="s">
        <v>1237</v>
      </c>
      <c r="B62" s="32" t="s">
        <v>1238</v>
      </c>
      <c r="C62" s="32" t="s">
        <v>299</v>
      </c>
      <c r="D62" s="14">
        <v>19120</v>
      </c>
      <c r="E62" s="15">
        <v>106.9</v>
      </c>
      <c r="F62" s="16">
        <v>4.5999999999999999E-3</v>
      </c>
      <c r="G62" s="16"/>
    </row>
    <row r="63" spans="1:7" x14ac:dyDescent="0.35">
      <c r="A63" s="13" t="s">
        <v>491</v>
      </c>
      <c r="B63" s="32" t="s">
        <v>492</v>
      </c>
      <c r="C63" s="32" t="s">
        <v>421</v>
      </c>
      <c r="D63" s="14">
        <v>6360</v>
      </c>
      <c r="E63" s="15">
        <v>103.92</v>
      </c>
      <c r="F63" s="16">
        <v>4.4999999999999997E-3</v>
      </c>
      <c r="G63" s="16"/>
    </row>
    <row r="64" spans="1:7" x14ac:dyDescent="0.35">
      <c r="A64" s="13" t="s">
        <v>2026</v>
      </c>
      <c r="B64" s="32" t="s">
        <v>2027</v>
      </c>
      <c r="C64" s="32" t="s">
        <v>414</v>
      </c>
      <c r="D64" s="14">
        <v>2202</v>
      </c>
      <c r="E64" s="15">
        <v>103.51</v>
      </c>
      <c r="F64" s="16">
        <v>4.4000000000000003E-3</v>
      </c>
      <c r="G64" s="16"/>
    </row>
    <row r="65" spans="1:7" x14ac:dyDescent="0.35">
      <c r="A65" s="13" t="s">
        <v>540</v>
      </c>
      <c r="B65" s="32" t="s">
        <v>541</v>
      </c>
      <c r="C65" s="32" t="s">
        <v>307</v>
      </c>
      <c r="D65" s="14">
        <v>805</v>
      </c>
      <c r="E65" s="15">
        <v>102.96</v>
      </c>
      <c r="F65" s="16">
        <v>4.4000000000000003E-3</v>
      </c>
      <c r="G65" s="16"/>
    </row>
    <row r="66" spans="1:7" x14ac:dyDescent="0.35">
      <c r="A66" s="13" t="s">
        <v>949</v>
      </c>
      <c r="B66" s="32" t="s">
        <v>950</v>
      </c>
      <c r="C66" s="32" t="s">
        <v>321</v>
      </c>
      <c r="D66" s="14">
        <v>1811</v>
      </c>
      <c r="E66" s="15">
        <v>102.03</v>
      </c>
      <c r="F66" s="16">
        <v>4.4000000000000003E-3</v>
      </c>
      <c r="G66" s="16"/>
    </row>
    <row r="67" spans="1:7" x14ac:dyDescent="0.35">
      <c r="A67" s="13" t="s">
        <v>898</v>
      </c>
      <c r="B67" s="32" t="s">
        <v>899</v>
      </c>
      <c r="C67" s="32" t="s">
        <v>321</v>
      </c>
      <c r="D67" s="14">
        <v>3542</v>
      </c>
      <c r="E67" s="15">
        <v>102.02</v>
      </c>
      <c r="F67" s="16">
        <v>4.4000000000000003E-3</v>
      </c>
      <c r="G67" s="16"/>
    </row>
    <row r="68" spans="1:7" x14ac:dyDescent="0.35">
      <c r="A68" s="13" t="s">
        <v>480</v>
      </c>
      <c r="B68" s="32" t="s">
        <v>481</v>
      </c>
      <c r="C68" s="32" t="s">
        <v>482</v>
      </c>
      <c r="D68" s="14">
        <v>2766</v>
      </c>
      <c r="E68" s="15">
        <v>101.95</v>
      </c>
      <c r="F68" s="16">
        <v>4.4000000000000003E-3</v>
      </c>
      <c r="G68" s="16"/>
    </row>
    <row r="69" spans="1:7" x14ac:dyDescent="0.35">
      <c r="A69" s="13" t="s">
        <v>1239</v>
      </c>
      <c r="B69" s="32" t="s">
        <v>1240</v>
      </c>
      <c r="C69" s="32" t="s">
        <v>1241</v>
      </c>
      <c r="D69" s="14">
        <v>73577</v>
      </c>
      <c r="E69" s="15">
        <v>101.57</v>
      </c>
      <c r="F69" s="16">
        <v>4.4000000000000003E-3</v>
      </c>
      <c r="G69" s="16"/>
    </row>
    <row r="70" spans="1:7" x14ac:dyDescent="0.35">
      <c r="A70" s="13" t="s">
        <v>549</v>
      </c>
      <c r="B70" s="32" t="s">
        <v>550</v>
      </c>
      <c r="C70" s="32" t="s">
        <v>551</v>
      </c>
      <c r="D70" s="14">
        <v>212</v>
      </c>
      <c r="E70" s="15">
        <v>100.73</v>
      </c>
      <c r="F70" s="16">
        <v>4.3E-3</v>
      </c>
      <c r="G70" s="16"/>
    </row>
    <row r="71" spans="1:7" x14ac:dyDescent="0.35">
      <c r="A71" s="13" t="s">
        <v>1179</v>
      </c>
      <c r="B71" s="32" t="s">
        <v>1180</v>
      </c>
      <c r="C71" s="32" t="s">
        <v>393</v>
      </c>
      <c r="D71" s="14">
        <v>13052</v>
      </c>
      <c r="E71" s="15">
        <v>100.01</v>
      </c>
      <c r="F71" s="16">
        <v>4.3E-3</v>
      </c>
      <c r="G71" s="16"/>
    </row>
    <row r="72" spans="1:7" x14ac:dyDescent="0.35">
      <c r="A72" s="13" t="s">
        <v>1367</v>
      </c>
      <c r="B72" s="32" t="s">
        <v>1368</v>
      </c>
      <c r="C72" s="32" t="s">
        <v>436</v>
      </c>
      <c r="D72" s="14">
        <v>8789</v>
      </c>
      <c r="E72" s="15">
        <v>97.9</v>
      </c>
      <c r="F72" s="16">
        <v>4.1999999999999997E-3</v>
      </c>
      <c r="G72" s="16"/>
    </row>
    <row r="73" spans="1:7" x14ac:dyDescent="0.35">
      <c r="A73" s="13" t="s">
        <v>1206</v>
      </c>
      <c r="B73" s="32" t="s">
        <v>1207</v>
      </c>
      <c r="C73" s="32" t="s">
        <v>421</v>
      </c>
      <c r="D73" s="14">
        <v>5749</v>
      </c>
      <c r="E73" s="15">
        <v>97.39</v>
      </c>
      <c r="F73" s="16">
        <v>4.1999999999999997E-3</v>
      </c>
      <c r="G73" s="16"/>
    </row>
    <row r="74" spans="1:7" x14ac:dyDescent="0.35">
      <c r="A74" s="13" t="s">
        <v>1204</v>
      </c>
      <c r="B74" s="32" t="s">
        <v>1205</v>
      </c>
      <c r="C74" s="32" t="s">
        <v>356</v>
      </c>
      <c r="D74" s="14">
        <v>2346</v>
      </c>
      <c r="E74" s="15">
        <v>97.21</v>
      </c>
      <c r="F74" s="16">
        <v>4.1999999999999997E-3</v>
      </c>
      <c r="G74" s="16"/>
    </row>
    <row r="75" spans="1:7" x14ac:dyDescent="0.35">
      <c r="A75" s="13" t="s">
        <v>489</v>
      </c>
      <c r="B75" s="32" t="s">
        <v>490</v>
      </c>
      <c r="C75" s="32" t="s">
        <v>414</v>
      </c>
      <c r="D75" s="14">
        <v>6171</v>
      </c>
      <c r="E75" s="15">
        <v>96.78</v>
      </c>
      <c r="F75" s="16">
        <v>4.1000000000000003E-3</v>
      </c>
      <c r="G75" s="16"/>
    </row>
    <row r="76" spans="1:7" x14ac:dyDescent="0.35">
      <c r="A76" s="13" t="s">
        <v>1187</v>
      </c>
      <c r="B76" s="32" t="s">
        <v>1188</v>
      </c>
      <c r="C76" s="32" t="s">
        <v>340</v>
      </c>
      <c r="D76" s="14">
        <v>6484</v>
      </c>
      <c r="E76" s="15">
        <v>96.35</v>
      </c>
      <c r="F76" s="16">
        <v>4.1000000000000003E-3</v>
      </c>
      <c r="G76" s="16"/>
    </row>
    <row r="77" spans="1:7" x14ac:dyDescent="0.35">
      <c r="A77" s="13" t="s">
        <v>352</v>
      </c>
      <c r="B77" s="32" t="s">
        <v>353</v>
      </c>
      <c r="C77" s="32" t="s">
        <v>307</v>
      </c>
      <c r="D77" s="14">
        <v>5636</v>
      </c>
      <c r="E77" s="15">
        <v>96.16</v>
      </c>
      <c r="F77" s="16">
        <v>4.1000000000000003E-3</v>
      </c>
      <c r="G77" s="16"/>
    </row>
    <row r="78" spans="1:7" x14ac:dyDescent="0.35">
      <c r="A78" s="13" t="s">
        <v>2028</v>
      </c>
      <c r="B78" s="32" t="s">
        <v>2029</v>
      </c>
      <c r="C78" s="32" t="s">
        <v>844</v>
      </c>
      <c r="D78" s="14">
        <v>122178</v>
      </c>
      <c r="E78" s="15">
        <v>95.98</v>
      </c>
      <c r="F78" s="16">
        <v>4.1000000000000003E-3</v>
      </c>
      <c r="G78" s="16"/>
    </row>
    <row r="79" spans="1:7" x14ac:dyDescent="0.35">
      <c r="A79" s="13" t="s">
        <v>1373</v>
      </c>
      <c r="B79" s="32" t="s">
        <v>1374</v>
      </c>
      <c r="C79" s="32" t="s">
        <v>526</v>
      </c>
      <c r="D79" s="14">
        <v>13014</v>
      </c>
      <c r="E79" s="15">
        <v>93.45</v>
      </c>
      <c r="F79" s="16">
        <v>4.0000000000000001E-3</v>
      </c>
      <c r="G79" s="16"/>
    </row>
    <row r="80" spans="1:7" x14ac:dyDescent="0.35">
      <c r="A80" s="13" t="s">
        <v>412</v>
      </c>
      <c r="B80" s="32" t="s">
        <v>413</v>
      </c>
      <c r="C80" s="32" t="s">
        <v>414</v>
      </c>
      <c r="D80" s="14">
        <v>2099</v>
      </c>
      <c r="E80" s="15">
        <v>93.13</v>
      </c>
      <c r="F80" s="16">
        <v>4.0000000000000001E-3</v>
      </c>
      <c r="G80" s="16"/>
    </row>
    <row r="81" spans="1:7" x14ac:dyDescent="0.35">
      <c r="A81" s="13" t="s">
        <v>322</v>
      </c>
      <c r="B81" s="32" t="s">
        <v>323</v>
      </c>
      <c r="C81" s="32" t="s">
        <v>324</v>
      </c>
      <c r="D81" s="14">
        <v>31758</v>
      </c>
      <c r="E81" s="15">
        <v>93.1</v>
      </c>
      <c r="F81" s="16">
        <v>4.0000000000000001E-3</v>
      </c>
      <c r="G81" s="16"/>
    </row>
    <row r="82" spans="1:7" x14ac:dyDescent="0.35">
      <c r="A82" s="13" t="s">
        <v>1893</v>
      </c>
      <c r="B82" s="32" t="s">
        <v>1894</v>
      </c>
      <c r="C82" s="32" t="s">
        <v>421</v>
      </c>
      <c r="D82" s="14">
        <v>4009</v>
      </c>
      <c r="E82" s="15">
        <v>92.67</v>
      </c>
      <c r="F82" s="16">
        <v>4.0000000000000001E-3</v>
      </c>
      <c r="G82" s="16"/>
    </row>
    <row r="83" spans="1:7" x14ac:dyDescent="0.35">
      <c r="A83" s="13" t="s">
        <v>797</v>
      </c>
      <c r="B83" s="32" t="s">
        <v>798</v>
      </c>
      <c r="C83" s="32" t="s">
        <v>393</v>
      </c>
      <c r="D83" s="14">
        <v>4016</v>
      </c>
      <c r="E83" s="15">
        <v>91.62</v>
      </c>
      <c r="F83" s="16">
        <v>3.8999999999999998E-3</v>
      </c>
      <c r="G83" s="16"/>
    </row>
    <row r="84" spans="1:7" x14ac:dyDescent="0.35">
      <c r="A84" s="13" t="s">
        <v>1375</v>
      </c>
      <c r="B84" s="32" t="s">
        <v>1376</v>
      </c>
      <c r="C84" s="32" t="s">
        <v>368</v>
      </c>
      <c r="D84" s="14">
        <v>15262</v>
      </c>
      <c r="E84" s="15">
        <v>90.78</v>
      </c>
      <c r="F84" s="16">
        <v>3.8999999999999998E-3</v>
      </c>
      <c r="G84" s="16"/>
    </row>
    <row r="85" spans="1:7" x14ac:dyDescent="0.35">
      <c r="A85" s="13" t="s">
        <v>2030</v>
      </c>
      <c r="B85" s="32" t="s">
        <v>2031</v>
      </c>
      <c r="C85" s="32" t="s">
        <v>368</v>
      </c>
      <c r="D85" s="14">
        <v>69</v>
      </c>
      <c r="E85" s="15">
        <v>90.14</v>
      </c>
      <c r="F85" s="16">
        <v>3.8999999999999998E-3</v>
      </c>
      <c r="G85" s="16"/>
    </row>
    <row r="86" spans="1:7" x14ac:dyDescent="0.35">
      <c r="A86" s="13" t="s">
        <v>1402</v>
      </c>
      <c r="B86" s="32" t="s">
        <v>1403</v>
      </c>
      <c r="C86" s="32" t="s">
        <v>1404</v>
      </c>
      <c r="D86" s="14">
        <v>25536</v>
      </c>
      <c r="E86" s="15">
        <v>88.41</v>
      </c>
      <c r="F86" s="16">
        <v>3.8E-3</v>
      </c>
      <c r="G86" s="16"/>
    </row>
    <row r="87" spans="1:7" x14ac:dyDescent="0.35">
      <c r="A87" s="13" t="s">
        <v>487</v>
      </c>
      <c r="B87" s="32" t="s">
        <v>488</v>
      </c>
      <c r="C87" s="32" t="s">
        <v>356</v>
      </c>
      <c r="D87" s="14">
        <v>29132</v>
      </c>
      <c r="E87" s="15">
        <v>87.02</v>
      </c>
      <c r="F87" s="16">
        <v>3.7000000000000002E-3</v>
      </c>
      <c r="G87" s="16"/>
    </row>
    <row r="88" spans="1:7" x14ac:dyDescent="0.35">
      <c r="A88" s="13" t="s">
        <v>505</v>
      </c>
      <c r="B88" s="32" t="s">
        <v>506</v>
      </c>
      <c r="C88" s="32" t="s">
        <v>349</v>
      </c>
      <c r="D88" s="14">
        <v>985</v>
      </c>
      <c r="E88" s="15">
        <v>86.67</v>
      </c>
      <c r="F88" s="16">
        <v>3.7000000000000002E-3</v>
      </c>
      <c r="G88" s="16"/>
    </row>
    <row r="89" spans="1:7" x14ac:dyDescent="0.35">
      <c r="A89" s="13" t="s">
        <v>2032</v>
      </c>
      <c r="B89" s="32" t="s">
        <v>2033</v>
      </c>
      <c r="C89" s="32" t="s">
        <v>482</v>
      </c>
      <c r="D89" s="14">
        <v>17245</v>
      </c>
      <c r="E89" s="15">
        <v>86.4</v>
      </c>
      <c r="F89" s="16">
        <v>3.7000000000000002E-3</v>
      </c>
      <c r="G89" s="16"/>
    </row>
    <row r="90" spans="1:7" x14ac:dyDescent="0.35">
      <c r="A90" s="13" t="s">
        <v>1246</v>
      </c>
      <c r="B90" s="32" t="s">
        <v>1247</v>
      </c>
      <c r="C90" s="32" t="s">
        <v>509</v>
      </c>
      <c r="D90" s="14">
        <v>34441</v>
      </c>
      <c r="E90" s="15">
        <v>82.4</v>
      </c>
      <c r="F90" s="16">
        <v>3.5000000000000001E-3</v>
      </c>
      <c r="G90" s="16"/>
    </row>
    <row r="91" spans="1:7" x14ac:dyDescent="0.35">
      <c r="A91" s="13" t="s">
        <v>1889</v>
      </c>
      <c r="B91" s="32" t="s">
        <v>1890</v>
      </c>
      <c r="C91" s="32" t="s">
        <v>313</v>
      </c>
      <c r="D91" s="14">
        <v>19341</v>
      </c>
      <c r="E91" s="15">
        <v>81.75</v>
      </c>
      <c r="F91" s="16">
        <v>3.5000000000000001E-3</v>
      </c>
      <c r="G91" s="16"/>
    </row>
    <row r="92" spans="1:7" x14ac:dyDescent="0.35">
      <c r="A92" s="13" t="s">
        <v>1233</v>
      </c>
      <c r="B92" s="32" t="s">
        <v>1234</v>
      </c>
      <c r="C92" s="32" t="s">
        <v>307</v>
      </c>
      <c r="D92" s="14">
        <v>5555</v>
      </c>
      <c r="E92" s="15">
        <v>81.36</v>
      </c>
      <c r="F92" s="16">
        <v>3.5000000000000001E-3</v>
      </c>
      <c r="G92" s="16"/>
    </row>
    <row r="93" spans="1:7" x14ac:dyDescent="0.35">
      <c r="A93" s="13" t="s">
        <v>560</v>
      </c>
      <c r="B93" s="32" t="s">
        <v>561</v>
      </c>
      <c r="C93" s="32" t="s">
        <v>441</v>
      </c>
      <c r="D93" s="14">
        <v>829</v>
      </c>
      <c r="E93" s="15">
        <v>81.099999999999994</v>
      </c>
      <c r="F93" s="16">
        <v>3.5000000000000001E-3</v>
      </c>
      <c r="G93" s="16"/>
    </row>
    <row r="94" spans="1:7" x14ac:dyDescent="0.35">
      <c r="A94" s="13" t="s">
        <v>1873</v>
      </c>
      <c r="B94" s="32" t="s">
        <v>1874</v>
      </c>
      <c r="C94" s="32" t="s">
        <v>337</v>
      </c>
      <c r="D94" s="14">
        <v>3300</v>
      </c>
      <c r="E94" s="15">
        <v>80.61</v>
      </c>
      <c r="F94" s="16">
        <v>3.5000000000000001E-3</v>
      </c>
      <c r="G94" s="16"/>
    </row>
    <row r="95" spans="1:7" x14ac:dyDescent="0.35">
      <c r="A95" s="13" t="s">
        <v>1875</v>
      </c>
      <c r="B95" s="32" t="s">
        <v>1876</v>
      </c>
      <c r="C95" s="32" t="s">
        <v>844</v>
      </c>
      <c r="D95" s="14">
        <v>6544</v>
      </c>
      <c r="E95" s="15">
        <v>80.56</v>
      </c>
      <c r="F95" s="16">
        <v>3.5000000000000001E-3</v>
      </c>
      <c r="G95" s="16"/>
    </row>
    <row r="96" spans="1:7" x14ac:dyDescent="0.35">
      <c r="A96" s="13" t="s">
        <v>2034</v>
      </c>
      <c r="B96" s="32" t="s">
        <v>2035</v>
      </c>
      <c r="C96" s="32" t="s">
        <v>307</v>
      </c>
      <c r="D96" s="14">
        <v>1181</v>
      </c>
      <c r="E96" s="15">
        <v>80.27</v>
      </c>
      <c r="F96" s="16">
        <v>3.3999999999999998E-3</v>
      </c>
      <c r="G96" s="16"/>
    </row>
    <row r="97" spans="1:7" x14ac:dyDescent="0.35">
      <c r="A97" s="13" t="s">
        <v>507</v>
      </c>
      <c r="B97" s="32" t="s">
        <v>508</v>
      </c>
      <c r="C97" s="32" t="s">
        <v>509</v>
      </c>
      <c r="D97" s="14">
        <v>18592</v>
      </c>
      <c r="E97" s="15">
        <v>80.09</v>
      </c>
      <c r="F97" s="16">
        <v>3.3999999999999998E-3</v>
      </c>
      <c r="G97" s="16"/>
    </row>
    <row r="98" spans="1:7" x14ac:dyDescent="0.35">
      <c r="A98" s="13" t="s">
        <v>452</v>
      </c>
      <c r="B98" s="32" t="s">
        <v>453</v>
      </c>
      <c r="C98" s="32" t="s">
        <v>368</v>
      </c>
      <c r="D98" s="14">
        <v>2739</v>
      </c>
      <c r="E98" s="15">
        <v>79.709999999999994</v>
      </c>
      <c r="F98" s="16">
        <v>3.3999999999999998E-3</v>
      </c>
      <c r="G98" s="16"/>
    </row>
    <row r="99" spans="1:7" x14ac:dyDescent="0.35">
      <c r="A99" s="13" t="s">
        <v>1189</v>
      </c>
      <c r="B99" s="32" t="s">
        <v>1190</v>
      </c>
      <c r="C99" s="32" t="s">
        <v>912</v>
      </c>
      <c r="D99" s="14">
        <v>1743</v>
      </c>
      <c r="E99" s="15">
        <v>79.38</v>
      </c>
      <c r="F99" s="16">
        <v>3.3999999999999998E-3</v>
      </c>
      <c r="G99" s="16"/>
    </row>
    <row r="100" spans="1:7" x14ac:dyDescent="0.35">
      <c r="A100" s="13" t="s">
        <v>493</v>
      </c>
      <c r="B100" s="32" t="s">
        <v>494</v>
      </c>
      <c r="C100" s="32" t="s">
        <v>321</v>
      </c>
      <c r="D100" s="14">
        <v>4628</v>
      </c>
      <c r="E100" s="15">
        <v>78.45</v>
      </c>
      <c r="F100" s="16">
        <v>3.3999999999999998E-3</v>
      </c>
      <c r="G100" s="16"/>
    </row>
    <row r="101" spans="1:7" x14ac:dyDescent="0.35">
      <c r="A101" s="13" t="s">
        <v>444</v>
      </c>
      <c r="B101" s="32" t="s">
        <v>445</v>
      </c>
      <c r="C101" s="32" t="s">
        <v>356</v>
      </c>
      <c r="D101" s="14">
        <v>3656</v>
      </c>
      <c r="E101" s="15">
        <v>78.099999999999994</v>
      </c>
      <c r="F101" s="16">
        <v>3.3E-3</v>
      </c>
      <c r="G101" s="16"/>
    </row>
    <row r="102" spans="1:7" x14ac:dyDescent="0.35">
      <c r="A102" s="13" t="s">
        <v>376</v>
      </c>
      <c r="B102" s="32" t="s">
        <v>377</v>
      </c>
      <c r="C102" s="32" t="s">
        <v>378</v>
      </c>
      <c r="D102" s="14">
        <v>12908</v>
      </c>
      <c r="E102" s="15">
        <v>77.760000000000005</v>
      </c>
      <c r="F102" s="16">
        <v>3.3E-3</v>
      </c>
      <c r="G102" s="16"/>
    </row>
    <row r="103" spans="1:7" x14ac:dyDescent="0.35">
      <c r="A103" s="13" t="s">
        <v>2036</v>
      </c>
      <c r="B103" s="32" t="s">
        <v>2037</v>
      </c>
      <c r="C103" s="32" t="s">
        <v>1241</v>
      </c>
      <c r="D103" s="14">
        <v>11115</v>
      </c>
      <c r="E103" s="15">
        <v>77.72</v>
      </c>
      <c r="F103" s="16">
        <v>3.3E-3</v>
      </c>
      <c r="G103" s="16"/>
    </row>
    <row r="104" spans="1:7" x14ac:dyDescent="0.35">
      <c r="A104" s="13" t="s">
        <v>1853</v>
      </c>
      <c r="B104" s="32" t="s">
        <v>1854</v>
      </c>
      <c r="C104" s="32" t="s">
        <v>1855</v>
      </c>
      <c r="D104" s="14">
        <v>117667</v>
      </c>
      <c r="E104" s="15">
        <v>77.569999999999993</v>
      </c>
      <c r="F104" s="16">
        <v>3.3E-3</v>
      </c>
      <c r="G104" s="16"/>
    </row>
    <row r="105" spans="1:7" x14ac:dyDescent="0.35">
      <c r="A105" s="13" t="s">
        <v>405</v>
      </c>
      <c r="B105" s="32" t="s">
        <v>406</v>
      </c>
      <c r="C105" s="32" t="s">
        <v>407</v>
      </c>
      <c r="D105" s="14">
        <v>20138</v>
      </c>
      <c r="E105" s="15">
        <v>77.36</v>
      </c>
      <c r="F105" s="16">
        <v>3.3E-3</v>
      </c>
      <c r="G105" s="16"/>
    </row>
    <row r="106" spans="1:7" x14ac:dyDescent="0.35">
      <c r="A106" s="13" t="s">
        <v>1877</v>
      </c>
      <c r="B106" s="32" t="s">
        <v>1878</v>
      </c>
      <c r="C106" s="32" t="s">
        <v>1241</v>
      </c>
      <c r="D106" s="14">
        <v>8521</v>
      </c>
      <c r="E106" s="15">
        <v>76.819999999999993</v>
      </c>
      <c r="F106" s="16">
        <v>3.3E-3</v>
      </c>
      <c r="G106" s="16"/>
    </row>
    <row r="107" spans="1:7" x14ac:dyDescent="0.35">
      <c r="A107" s="13" t="s">
        <v>1195</v>
      </c>
      <c r="B107" s="32" t="s">
        <v>1196</v>
      </c>
      <c r="C107" s="32" t="s">
        <v>356</v>
      </c>
      <c r="D107" s="14">
        <v>4856</v>
      </c>
      <c r="E107" s="15">
        <v>76.150000000000006</v>
      </c>
      <c r="F107" s="16">
        <v>3.3E-3</v>
      </c>
      <c r="G107" s="16"/>
    </row>
    <row r="108" spans="1:7" x14ac:dyDescent="0.35">
      <c r="A108" s="13" t="s">
        <v>1244</v>
      </c>
      <c r="B108" s="32" t="s">
        <v>1245</v>
      </c>
      <c r="C108" s="32" t="s">
        <v>310</v>
      </c>
      <c r="D108" s="14">
        <v>46430</v>
      </c>
      <c r="E108" s="15">
        <v>76.03</v>
      </c>
      <c r="F108" s="16">
        <v>3.3E-3</v>
      </c>
      <c r="G108" s="16"/>
    </row>
    <row r="109" spans="1:7" x14ac:dyDescent="0.35">
      <c r="A109" s="13" t="s">
        <v>534</v>
      </c>
      <c r="B109" s="32" t="s">
        <v>535</v>
      </c>
      <c r="C109" s="32" t="s">
        <v>477</v>
      </c>
      <c r="D109" s="14">
        <v>11890</v>
      </c>
      <c r="E109" s="15">
        <v>75.92</v>
      </c>
      <c r="F109" s="16">
        <v>3.3E-3</v>
      </c>
      <c r="G109" s="16"/>
    </row>
    <row r="110" spans="1:7" x14ac:dyDescent="0.35">
      <c r="A110" s="13" t="s">
        <v>807</v>
      </c>
      <c r="B110" s="32" t="s">
        <v>808</v>
      </c>
      <c r="C110" s="32" t="s">
        <v>307</v>
      </c>
      <c r="D110" s="14">
        <v>25148</v>
      </c>
      <c r="E110" s="15">
        <v>75.91</v>
      </c>
      <c r="F110" s="16">
        <v>3.3E-3</v>
      </c>
      <c r="G110" s="16"/>
    </row>
    <row r="111" spans="1:7" x14ac:dyDescent="0.35">
      <c r="A111" s="13" t="s">
        <v>558</v>
      </c>
      <c r="B111" s="32" t="s">
        <v>559</v>
      </c>
      <c r="C111" s="32" t="s">
        <v>482</v>
      </c>
      <c r="D111" s="14">
        <v>4006</v>
      </c>
      <c r="E111" s="15">
        <v>75.31</v>
      </c>
      <c r="F111" s="16">
        <v>3.2000000000000002E-3</v>
      </c>
      <c r="G111" s="16"/>
    </row>
    <row r="112" spans="1:7" x14ac:dyDescent="0.35">
      <c r="A112" s="13" t="s">
        <v>801</v>
      </c>
      <c r="B112" s="32" t="s">
        <v>802</v>
      </c>
      <c r="C112" s="32" t="s">
        <v>321</v>
      </c>
      <c r="D112" s="14">
        <v>5416</v>
      </c>
      <c r="E112" s="15">
        <v>75.2</v>
      </c>
      <c r="F112" s="16">
        <v>3.2000000000000002E-3</v>
      </c>
      <c r="G112" s="16"/>
    </row>
    <row r="113" spans="1:7" x14ac:dyDescent="0.35">
      <c r="A113" s="13" t="s">
        <v>432</v>
      </c>
      <c r="B113" s="32" t="s">
        <v>433</v>
      </c>
      <c r="C113" s="32" t="s">
        <v>321</v>
      </c>
      <c r="D113" s="14">
        <v>4880</v>
      </c>
      <c r="E113" s="15">
        <v>74.62</v>
      </c>
      <c r="F113" s="16">
        <v>3.2000000000000002E-3</v>
      </c>
      <c r="G113" s="16"/>
    </row>
    <row r="114" spans="1:7" x14ac:dyDescent="0.35">
      <c r="A114" s="13" t="s">
        <v>2038</v>
      </c>
      <c r="B114" s="32" t="s">
        <v>2039</v>
      </c>
      <c r="C114" s="32" t="s">
        <v>912</v>
      </c>
      <c r="D114" s="14">
        <v>9391</v>
      </c>
      <c r="E114" s="15">
        <v>74</v>
      </c>
      <c r="F114" s="16">
        <v>3.2000000000000002E-3</v>
      </c>
      <c r="G114" s="16"/>
    </row>
    <row r="115" spans="1:7" x14ac:dyDescent="0.35">
      <c r="A115" s="13" t="s">
        <v>379</v>
      </c>
      <c r="B115" s="32" t="s">
        <v>380</v>
      </c>
      <c r="C115" s="32" t="s">
        <v>356</v>
      </c>
      <c r="D115" s="14">
        <v>2481</v>
      </c>
      <c r="E115" s="15">
        <v>71.680000000000007</v>
      </c>
      <c r="F115" s="16">
        <v>3.0999999999999999E-3</v>
      </c>
      <c r="G115" s="16"/>
    </row>
    <row r="116" spans="1:7" x14ac:dyDescent="0.35">
      <c r="A116" s="13" t="s">
        <v>536</v>
      </c>
      <c r="B116" s="32" t="s">
        <v>537</v>
      </c>
      <c r="C116" s="32" t="s">
        <v>324</v>
      </c>
      <c r="D116" s="14">
        <v>1686</v>
      </c>
      <c r="E116" s="15">
        <v>70.45</v>
      </c>
      <c r="F116" s="16">
        <v>3.0000000000000001E-3</v>
      </c>
      <c r="G116" s="16"/>
    </row>
    <row r="117" spans="1:7" x14ac:dyDescent="0.35">
      <c r="A117" s="13" t="s">
        <v>2040</v>
      </c>
      <c r="B117" s="32" t="s">
        <v>2041</v>
      </c>
      <c r="C117" s="32" t="s">
        <v>318</v>
      </c>
      <c r="D117" s="14">
        <v>882162</v>
      </c>
      <c r="E117" s="15">
        <v>70.040000000000006</v>
      </c>
      <c r="F117" s="16">
        <v>3.0000000000000001E-3</v>
      </c>
      <c r="G117" s="16"/>
    </row>
    <row r="118" spans="1:7" x14ac:dyDescent="0.35">
      <c r="A118" s="13" t="s">
        <v>462</v>
      </c>
      <c r="B118" s="32" t="s">
        <v>463</v>
      </c>
      <c r="C118" s="32" t="s">
        <v>414</v>
      </c>
      <c r="D118" s="14">
        <v>4212</v>
      </c>
      <c r="E118" s="15">
        <v>69.59</v>
      </c>
      <c r="F118" s="16">
        <v>3.0000000000000001E-3</v>
      </c>
      <c r="G118" s="16"/>
    </row>
    <row r="119" spans="1:7" x14ac:dyDescent="0.35">
      <c r="A119" s="13" t="s">
        <v>795</v>
      </c>
      <c r="B119" s="32" t="s">
        <v>796</v>
      </c>
      <c r="C119" s="32" t="s">
        <v>343</v>
      </c>
      <c r="D119" s="14">
        <v>3180</v>
      </c>
      <c r="E119" s="15">
        <v>69.010000000000005</v>
      </c>
      <c r="F119" s="16">
        <v>3.0000000000000001E-3</v>
      </c>
      <c r="G119" s="16"/>
    </row>
    <row r="120" spans="1:7" x14ac:dyDescent="0.35">
      <c r="A120" s="13" t="s">
        <v>805</v>
      </c>
      <c r="B120" s="32" t="s">
        <v>806</v>
      </c>
      <c r="C120" s="32" t="s">
        <v>321</v>
      </c>
      <c r="D120" s="14">
        <v>1127</v>
      </c>
      <c r="E120" s="15">
        <v>68.73</v>
      </c>
      <c r="F120" s="16">
        <v>2.8999999999999998E-3</v>
      </c>
      <c r="G120" s="16"/>
    </row>
    <row r="121" spans="1:7" x14ac:dyDescent="0.35">
      <c r="A121" s="13" t="s">
        <v>1453</v>
      </c>
      <c r="B121" s="32" t="s">
        <v>1454</v>
      </c>
      <c r="C121" s="32" t="s">
        <v>318</v>
      </c>
      <c r="D121" s="14">
        <v>4002</v>
      </c>
      <c r="E121" s="15">
        <v>68.17</v>
      </c>
      <c r="F121" s="16">
        <v>2.8999999999999998E-3</v>
      </c>
      <c r="G121" s="16"/>
    </row>
    <row r="122" spans="1:7" x14ac:dyDescent="0.35">
      <c r="A122" s="13" t="s">
        <v>2042</v>
      </c>
      <c r="B122" s="32" t="s">
        <v>2043</v>
      </c>
      <c r="C122" s="32" t="s">
        <v>356</v>
      </c>
      <c r="D122" s="14">
        <v>10203</v>
      </c>
      <c r="E122" s="15">
        <v>67.73</v>
      </c>
      <c r="F122" s="16">
        <v>2.8999999999999998E-3</v>
      </c>
      <c r="G122" s="16"/>
    </row>
    <row r="123" spans="1:7" x14ac:dyDescent="0.35">
      <c r="A123" s="13" t="s">
        <v>1197</v>
      </c>
      <c r="B123" s="32" t="s">
        <v>1198</v>
      </c>
      <c r="C123" s="32" t="s">
        <v>1199</v>
      </c>
      <c r="D123" s="14">
        <v>15053</v>
      </c>
      <c r="E123" s="15">
        <v>66.900000000000006</v>
      </c>
      <c r="F123" s="16">
        <v>2.8999999999999998E-3</v>
      </c>
      <c r="G123" s="16"/>
    </row>
    <row r="124" spans="1:7" x14ac:dyDescent="0.35">
      <c r="A124" s="13" t="s">
        <v>2044</v>
      </c>
      <c r="B124" s="32" t="s">
        <v>2045</v>
      </c>
      <c r="C124" s="32" t="s">
        <v>523</v>
      </c>
      <c r="D124" s="14">
        <v>3742</v>
      </c>
      <c r="E124" s="15">
        <v>66.680000000000007</v>
      </c>
      <c r="F124" s="16">
        <v>2.8999999999999998E-3</v>
      </c>
      <c r="G124" s="16"/>
    </row>
    <row r="125" spans="1:7" x14ac:dyDescent="0.35">
      <c r="A125" s="13" t="s">
        <v>943</v>
      </c>
      <c r="B125" s="32" t="s">
        <v>944</v>
      </c>
      <c r="C125" s="32" t="s">
        <v>371</v>
      </c>
      <c r="D125" s="14">
        <v>899</v>
      </c>
      <c r="E125" s="15">
        <v>65.59</v>
      </c>
      <c r="F125" s="16">
        <v>2.8E-3</v>
      </c>
      <c r="G125" s="16"/>
    </row>
    <row r="126" spans="1:7" x14ac:dyDescent="0.35">
      <c r="A126" s="13" t="s">
        <v>1381</v>
      </c>
      <c r="B126" s="32" t="s">
        <v>1382</v>
      </c>
      <c r="C126" s="32" t="s">
        <v>337</v>
      </c>
      <c r="D126" s="14">
        <v>1426</v>
      </c>
      <c r="E126" s="15">
        <v>65.53</v>
      </c>
      <c r="F126" s="16">
        <v>2.8E-3</v>
      </c>
      <c r="G126" s="16"/>
    </row>
    <row r="127" spans="1:7" x14ac:dyDescent="0.35">
      <c r="A127" s="13" t="s">
        <v>2046</v>
      </c>
      <c r="B127" s="32" t="s">
        <v>2047</v>
      </c>
      <c r="C127" s="32" t="s">
        <v>368</v>
      </c>
      <c r="D127" s="14">
        <v>15505</v>
      </c>
      <c r="E127" s="15">
        <v>64.59</v>
      </c>
      <c r="F127" s="16">
        <v>2.8E-3</v>
      </c>
      <c r="G127" s="16"/>
    </row>
    <row r="128" spans="1:7" x14ac:dyDescent="0.35">
      <c r="A128" s="13" t="s">
        <v>422</v>
      </c>
      <c r="B128" s="32" t="s">
        <v>423</v>
      </c>
      <c r="C128" s="32" t="s">
        <v>368</v>
      </c>
      <c r="D128" s="14">
        <v>6091</v>
      </c>
      <c r="E128" s="15">
        <v>64.150000000000006</v>
      </c>
      <c r="F128" s="16">
        <v>2.7000000000000001E-3</v>
      </c>
      <c r="G128" s="16"/>
    </row>
    <row r="129" spans="1:7" x14ac:dyDescent="0.35">
      <c r="A129" s="13" t="s">
        <v>415</v>
      </c>
      <c r="B129" s="32" t="s">
        <v>416</v>
      </c>
      <c r="C129" s="32" t="s">
        <v>299</v>
      </c>
      <c r="D129" s="14">
        <v>12044</v>
      </c>
      <c r="E129" s="15">
        <v>63.83</v>
      </c>
      <c r="F129" s="16">
        <v>2.7000000000000001E-3</v>
      </c>
      <c r="G129" s="16"/>
    </row>
    <row r="130" spans="1:7" x14ac:dyDescent="0.35">
      <c r="A130" s="13" t="s">
        <v>2048</v>
      </c>
      <c r="B130" s="32" t="s">
        <v>2049</v>
      </c>
      <c r="C130" s="32" t="s">
        <v>356</v>
      </c>
      <c r="D130" s="14">
        <v>10248</v>
      </c>
      <c r="E130" s="15">
        <v>61.29</v>
      </c>
      <c r="F130" s="16">
        <v>2.5999999999999999E-3</v>
      </c>
      <c r="G130" s="16"/>
    </row>
    <row r="131" spans="1:7" x14ac:dyDescent="0.35">
      <c r="A131" s="13" t="s">
        <v>1181</v>
      </c>
      <c r="B131" s="32" t="s">
        <v>1182</v>
      </c>
      <c r="C131" s="32" t="s">
        <v>310</v>
      </c>
      <c r="D131" s="14">
        <v>694</v>
      </c>
      <c r="E131" s="15">
        <v>60.22</v>
      </c>
      <c r="F131" s="16">
        <v>2.5999999999999999E-3</v>
      </c>
      <c r="G131" s="16"/>
    </row>
    <row r="132" spans="1:7" x14ac:dyDescent="0.35">
      <c r="A132" s="13" t="s">
        <v>2050</v>
      </c>
      <c r="B132" s="32" t="s">
        <v>2051</v>
      </c>
      <c r="C132" s="32" t="s">
        <v>912</v>
      </c>
      <c r="D132" s="14">
        <v>17376</v>
      </c>
      <c r="E132" s="15">
        <v>60.15</v>
      </c>
      <c r="F132" s="16">
        <v>2.5999999999999999E-3</v>
      </c>
      <c r="G132" s="16"/>
    </row>
    <row r="133" spans="1:7" x14ac:dyDescent="0.35">
      <c r="A133" s="13" t="s">
        <v>2052</v>
      </c>
      <c r="B133" s="32" t="s">
        <v>2053</v>
      </c>
      <c r="C133" s="32" t="s">
        <v>368</v>
      </c>
      <c r="D133" s="14">
        <v>11339</v>
      </c>
      <c r="E133" s="15">
        <v>60.03</v>
      </c>
      <c r="F133" s="16">
        <v>2.5999999999999999E-3</v>
      </c>
      <c r="G133" s="16"/>
    </row>
    <row r="134" spans="1:7" x14ac:dyDescent="0.35">
      <c r="A134" s="13" t="s">
        <v>803</v>
      </c>
      <c r="B134" s="32" t="s">
        <v>804</v>
      </c>
      <c r="C134" s="32" t="s">
        <v>349</v>
      </c>
      <c r="D134" s="14">
        <v>1222</v>
      </c>
      <c r="E134" s="15">
        <v>58.92</v>
      </c>
      <c r="F134" s="16">
        <v>2.5000000000000001E-3</v>
      </c>
      <c r="G134" s="16"/>
    </row>
    <row r="135" spans="1:7" x14ac:dyDescent="0.35">
      <c r="A135" s="13" t="s">
        <v>2054</v>
      </c>
      <c r="B135" s="32" t="s">
        <v>2055</v>
      </c>
      <c r="C135" s="32" t="s">
        <v>340</v>
      </c>
      <c r="D135" s="14">
        <v>14988</v>
      </c>
      <c r="E135" s="15">
        <v>58.81</v>
      </c>
      <c r="F135" s="16">
        <v>2.5000000000000001E-3</v>
      </c>
      <c r="G135" s="16"/>
    </row>
    <row r="136" spans="1:7" x14ac:dyDescent="0.35">
      <c r="A136" s="13" t="s">
        <v>1231</v>
      </c>
      <c r="B136" s="32" t="s">
        <v>1232</v>
      </c>
      <c r="C136" s="32" t="s">
        <v>436</v>
      </c>
      <c r="D136" s="14">
        <v>9491</v>
      </c>
      <c r="E136" s="15">
        <v>58.56</v>
      </c>
      <c r="F136" s="16">
        <v>2.5000000000000001E-3</v>
      </c>
      <c r="G136" s="16"/>
    </row>
    <row r="137" spans="1:7" x14ac:dyDescent="0.35">
      <c r="A137" s="13" t="s">
        <v>2056</v>
      </c>
      <c r="B137" s="32" t="s">
        <v>2057</v>
      </c>
      <c r="C137" s="32" t="s">
        <v>441</v>
      </c>
      <c r="D137" s="14">
        <v>2340</v>
      </c>
      <c r="E137" s="15">
        <v>58.37</v>
      </c>
      <c r="F137" s="16">
        <v>2.5000000000000001E-3</v>
      </c>
      <c r="G137" s="16"/>
    </row>
    <row r="138" spans="1:7" x14ac:dyDescent="0.35">
      <c r="A138" s="13" t="s">
        <v>354</v>
      </c>
      <c r="B138" s="32" t="s">
        <v>355</v>
      </c>
      <c r="C138" s="32" t="s">
        <v>356</v>
      </c>
      <c r="D138" s="14">
        <v>12909</v>
      </c>
      <c r="E138" s="15">
        <v>57.9</v>
      </c>
      <c r="F138" s="16">
        <v>2.5000000000000001E-3</v>
      </c>
      <c r="G138" s="16"/>
    </row>
    <row r="139" spans="1:7" x14ac:dyDescent="0.35">
      <c r="A139" s="13" t="s">
        <v>2058</v>
      </c>
      <c r="B139" s="32" t="s">
        <v>2059</v>
      </c>
      <c r="C139" s="32" t="s">
        <v>441</v>
      </c>
      <c r="D139" s="14">
        <v>1390</v>
      </c>
      <c r="E139" s="15">
        <v>57.9</v>
      </c>
      <c r="F139" s="16">
        <v>2.5000000000000001E-3</v>
      </c>
      <c r="G139" s="16"/>
    </row>
    <row r="140" spans="1:7" x14ac:dyDescent="0.35">
      <c r="A140" s="13" t="s">
        <v>399</v>
      </c>
      <c r="B140" s="32" t="s">
        <v>400</v>
      </c>
      <c r="C140" s="32" t="s">
        <v>299</v>
      </c>
      <c r="D140" s="14">
        <v>5863</v>
      </c>
      <c r="E140" s="15">
        <v>56.29</v>
      </c>
      <c r="F140" s="16">
        <v>2.3999999999999998E-3</v>
      </c>
      <c r="G140" s="16"/>
    </row>
    <row r="141" spans="1:7" x14ac:dyDescent="0.35">
      <c r="A141" s="13" t="s">
        <v>2060</v>
      </c>
      <c r="B141" s="32" t="s">
        <v>2061</v>
      </c>
      <c r="C141" s="32" t="s">
        <v>441</v>
      </c>
      <c r="D141" s="14">
        <v>5335</v>
      </c>
      <c r="E141" s="15">
        <v>56.13</v>
      </c>
      <c r="F141" s="16">
        <v>2.3999999999999998E-3</v>
      </c>
      <c r="G141" s="16"/>
    </row>
    <row r="142" spans="1:7" x14ac:dyDescent="0.35">
      <c r="A142" s="13" t="s">
        <v>959</v>
      </c>
      <c r="B142" s="32" t="s">
        <v>960</v>
      </c>
      <c r="C142" s="32" t="s">
        <v>321</v>
      </c>
      <c r="D142" s="14">
        <v>15357</v>
      </c>
      <c r="E142" s="15">
        <v>56.11</v>
      </c>
      <c r="F142" s="16">
        <v>2.3999999999999998E-3</v>
      </c>
      <c r="G142" s="16"/>
    </row>
    <row r="143" spans="1:7" x14ac:dyDescent="0.35">
      <c r="A143" s="13" t="s">
        <v>1879</v>
      </c>
      <c r="B143" s="32" t="s">
        <v>1880</v>
      </c>
      <c r="C143" s="32" t="s">
        <v>1881</v>
      </c>
      <c r="D143" s="14">
        <v>2204</v>
      </c>
      <c r="E143" s="15">
        <v>55.73</v>
      </c>
      <c r="F143" s="16">
        <v>2.3999999999999998E-3</v>
      </c>
      <c r="G143" s="16"/>
    </row>
    <row r="144" spans="1:7" x14ac:dyDescent="0.35">
      <c r="A144" s="13" t="s">
        <v>2062</v>
      </c>
      <c r="B144" s="32" t="s">
        <v>2063</v>
      </c>
      <c r="C144" s="32" t="s">
        <v>1241</v>
      </c>
      <c r="D144" s="14">
        <v>49235</v>
      </c>
      <c r="E144" s="15">
        <v>55.7</v>
      </c>
      <c r="F144" s="16">
        <v>2.3999999999999998E-3</v>
      </c>
      <c r="G144" s="16"/>
    </row>
    <row r="145" spans="1:7" x14ac:dyDescent="0.35">
      <c r="A145" s="13" t="s">
        <v>1391</v>
      </c>
      <c r="B145" s="32" t="s">
        <v>1392</v>
      </c>
      <c r="C145" s="32" t="s">
        <v>356</v>
      </c>
      <c r="D145" s="14">
        <v>11074</v>
      </c>
      <c r="E145" s="15">
        <v>55.45</v>
      </c>
      <c r="F145" s="16">
        <v>2.3999999999999998E-3</v>
      </c>
      <c r="G145" s="16"/>
    </row>
    <row r="146" spans="1:7" x14ac:dyDescent="0.35">
      <c r="A146" s="13" t="s">
        <v>1897</v>
      </c>
      <c r="B146" s="32" t="s">
        <v>1898</v>
      </c>
      <c r="C146" s="32" t="s">
        <v>356</v>
      </c>
      <c r="D146" s="14">
        <v>831</v>
      </c>
      <c r="E146" s="15">
        <v>55.29</v>
      </c>
      <c r="F146" s="16">
        <v>2.3999999999999998E-3</v>
      </c>
      <c r="G146" s="16"/>
    </row>
    <row r="147" spans="1:7" x14ac:dyDescent="0.35">
      <c r="A147" s="13" t="s">
        <v>434</v>
      </c>
      <c r="B147" s="32" t="s">
        <v>435</v>
      </c>
      <c r="C147" s="32" t="s">
        <v>436</v>
      </c>
      <c r="D147" s="14">
        <v>3973</v>
      </c>
      <c r="E147" s="15">
        <v>55.24</v>
      </c>
      <c r="F147" s="16">
        <v>2.3999999999999998E-3</v>
      </c>
      <c r="G147" s="16"/>
    </row>
    <row r="148" spans="1:7" x14ac:dyDescent="0.35">
      <c r="A148" s="13" t="s">
        <v>1383</v>
      </c>
      <c r="B148" s="32" t="s">
        <v>1384</v>
      </c>
      <c r="C148" s="32" t="s">
        <v>356</v>
      </c>
      <c r="D148" s="14">
        <v>20160</v>
      </c>
      <c r="E148" s="15">
        <v>53.41</v>
      </c>
      <c r="F148" s="16">
        <v>2.3E-3</v>
      </c>
      <c r="G148" s="16"/>
    </row>
    <row r="149" spans="1:7" x14ac:dyDescent="0.35">
      <c r="A149" s="13" t="s">
        <v>1224</v>
      </c>
      <c r="B149" s="32" t="s">
        <v>1225</v>
      </c>
      <c r="C149" s="32" t="s">
        <v>398</v>
      </c>
      <c r="D149" s="14">
        <v>1319</v>
      </c>
      <c r="E149" s="15">
        <v>53.28</v>
      </c>
      <c r="F149" s="16">
        <v>2.3E-3</v>
      </c>
      <c r="G149" s="16"/>
    </row>
    <row r="150" spans="1:7" x14ac:dyDescent="0.35">
      <c r="A150" s="13" t="s">
        <v>1202</v>
      </c>
      <c r="B150" s="32" t="s">
        <v>1203</v>
      </c>
      <c r="C150" s="32" t="s">
        <v>321</v>
      </c>
      <c r="D150" s="14">
        <v>178</v>
      </c>
      <c r="E150" s="15">
        <v>52.94</v>
      </c>
      <c r="F150" s="16">
        <v>2.3E-3</v>
      </c>
      <c r="G150" s="16"/>
    </row>
    <row r="151" spans="1:7" x14ac:dyDescent="0.35">
      <c r="A151" s="13" t="s">
        <v>957</v>
      </c>
      <c r="B151" s="32" t="s">
        <v>958</v>
      </c>
      <c r="C151" s="32" t="s">
        <v>371</v>
      </c>
      <c r="D151" s="14">
        <v>6161</v>
      </c>
      <c r="E151" s="15">
        <v>52.89</v>
      </c>
      <c r="F151" s="16">
        <v>2.3E-3</v>
      </c>
      <c r="G151" s="16"/>
    </row>
    <row r="152" spans="1:7" x14ac:dyDescent="0.35">
      <c r="A152" s="13" t="s">
        <v>1882</v>
      </c>
      <c r="B152" s="32" t="s">
        <v>1883</v>
      </c>
      <c r="C152" s="32" t="s">
        <v>523</v>
      </c>
      <c r="D152" s="14">
        <v>5775</v>
      </c>
      <c r="E152" s="15">
        <v>52.82</v>
      </c>
      <c r="F152" s="16">
        <v>2.3E-3</v>
      </c>
      <c r="G152" s="16"/>
    </row>
    <row r="153" spans="1:7" x14ac:dyDescent="0.35">
      <c r="A153" s="13" t="s">
        <v>2064</v>
      </c>
      <c r="B153" s="32" t="s">
        <v>2065</v>
      </c>
      <c r="C153" s="32" t="s">
        <v>477</v>
      </c>
      <c r="D153" s="14">
        <v>2566</v>
      </c>
      <c r="E153" s="15">
        <v>52.27</v>
      </c>
      <c r="F153" s="16">
        <v>2.2000000000000001E-3</v>
      </c>
      <c r="G153" s="16"/>
    </row>
    <row r="154" spans="1:7" x14ac:dyDescent="0.35">
      <c r="A154" s="13" t="s">
        <v>1191</v>
      </c>
      <c r="B154" s="32" t="s">
        <v>1192</v>
      </c>
      <c r="C154" s="32" t="s">
        <v>398</v>
      </c>
      <c r="D154" s="14">
        <v>359</v>
      </c>
      <c r="E154" s="15">
        <v>51.74</v>
      </c>
      <c r="F154" s="16">
        <v>2.2000000000000001E-3</v>
      </c>
      <c r="G154" s="16"/>
    </row>
    <row r="155" spans="1:7" x14ac:dyDescent="0.35">
      <c r="A155" s="13" t="s">
        <v>470</v>
      </c>
      <c r="B155" s="32" t="s">
        <v>471</v>
      </c>
      <c r="C155" s="32" t="s">
        <v>398</v>
      </c>
      <c r="D155" s="14">
        <v>784</v>
      </c>
      <c r="E155" s="15">
        <v>51.24</v>
      </c>
      <c r="F155" s="16">
        <v>2.2000000000000001E-3</v>
      </c>
      <c r="G155" s="16"/>
    </row>
    <row r="156" spans="1:7" x14ac:dyDescent="0.35">
      <c r="A156" s="13" t="s">
        <v>1891</v>
      </c>
      <c r="B156" s="32" t="s">
        <v>1892</v>
      </c>
      <c r="C156" s="32" t="s">
        <v>1241</v>
      </c>
      <c r="D156" s="14">
        <v>4139</v>
      </c>
      <c r="E156" s="15">
        <v>50.99</v>
      </c>
      <c r="F156" s="16">
        <v>2.2000000000000001E-3</v>
      </c>
      <c r="G156" s="16"/>
    </row>
    <row r="157" spans="1:7" x14ac:dyDescent="0.35">
      <c r="A157" s="13" t="s">
        <v>1193</v>
      </c>
      <c r="B157" s="32" t="s">
        <v>1194</v>
      </c>
      <c r="C157" s="32" t="s">
        <v>304</v>
      </c>
      <c r="D157" s="14">
        <v>17184</v>
      </c>
      <c r="E157" s="15">
        <v>50.25</v>
      </c>
      <c r="F157" s="16">
        <v>2.2000000000000001E-3</v>
      </c>
      <c r="G157" s="16"/>
    </row>
    <row r="158" spans="1:7" x14ac:dyDescent="0.35">
      <c r="A158" s="13" t="s">
        <v>799</v>
      </c>
      <c r="B158" s="32" t="s">
        <v>800</v>
      </c>
      <c r="C158" s="32" t="s">
        <v>343</v>
      </c>
      <c r="D158" s="14">
        <v>1046</v>
      </c>
      <c r="E158" s="15">
        <v>49.82</v>
      </c>
      <c r="F158" s="16">
        <v>2.0999999999999999E-3</v>
      </c>
      <c r="G158" s="16"/>
    </row>
    <row r="159" spans="1:7" x14ac:dyDescent="0.35">
      <c r="A159" s="13" t="s">
        <v>1419</v>
      </c>
      <c r="B159" s="32" t="s">
        <v>1420</v>
      </c>
      <c r="C159" s="32" t="s">
        <v>1404</v>
      </c>
      <c r="D159" s="14">
        <v>11958</v>
      </c>
      <c r="E159" s="15">
        <v>49.7</v>
      </c>
      <c r="F159" s="16">
        <v>2.0999999999999999E-3</v>
      </c>
      <c r="G159" s="16"/>
    </row>
    <row r="160" spans="1:7" x14ac:dyDescent="0.35">
      <c r="A160" s="13" t="s">
        <v>1895</v>
      </c>
      <c r="B160" s="32" t="s">
        <v>1896</v>
      </c>
      <c r="C160" s="32" t="s">
        <v>356</v>
      </c>
      <c r="D160" s="14">
        <v>22968</v>
      </c>
      <c r="E160" s="15">
        <v>49.44</v>
      </c>
      <c r="F160" s="16">
        <v>2.0999999999999999E-3</v>
      </c>
      <c r="G160" s="16"/>
    </row>
    <row r="161" spans="1:7" x14ac:dyDescent="0.35">
      <c r="A161" s="13" t="s">
        <v>428</v>
      </c>
      <c r="B161" s="32" t="s">
        <v>429</v>
      </c>
      <c r="C161" s="32" t="s">
        <v>349</v>
      </c>
      <c r="D161" s="14">
        <v>2083</v>
      </c>
      <c r="E161" s="15">
        <v>49.34</v>
      </c>
      <c r="F161" s="16">
        <v>2.0999999999999999E-3</v>
      </c>
      <c r="G161" s="16"/>
    </row>
    <row r="162" spans="1:7" x14ac:dyDescent="0.35">
      <c r="A162" s="13" t="s">
        <v>2009</v>
      </c>
      <c r="B162" s="32" t="s">
        <v>2010</v>
      </c>
      <c r="C162" s="32" t="s">
        <v>414</v>
      </c>
      <c r="D162" s="14">
        <v>3797</v>
      </c>
      <c r="E162" s="15">
        <v>48.59</v>
      </c>
      <c r="F162" s="16">
        <v>2.0999999999999999E-3</v>
      </c>
      <c r="G162" s="16"/>
    </row>
    <row r="163" spans="1:7" x14ac:dyDescent="0.35">
      <c r="A163" s="13" t="s">
        <v>568</v>
      </c>
      <c r="B163" s="32" t="s">
        <v>569</v>
      </c>
      <c r="C163" s="32" t="s">
        <v>365</v>
      </c>
      <c r="D163" s="14">
        <v>2166</v>
      </c>
      <c r="E163" s="15">
        <v>48.25</v>
      </c>
      <c r="F163" s="16">
        <v>2.0999999999999999E-3</v>
      </c>
      <c r="G163" s="16"/>
    </row>
    <row r="164" spans="1:7" x14ac:dyDescent="0.35">
      <c r="A164" s="13" t="s">
        <v>961</v>
      </c>
      <c r="B164" s="32" t="s">
        <v>962</v>
      </c>
      <c r="C164" s="32" t="s">
        <v>321</v>
      </c>
      <c r="D164" s="14">
        <v>2710</v>
      </c>
      <c r="E164" s="15">
        <v>48.22</v>
      </c>
      <c r="F164" s="16">
        <v>2.0999999999999999E-3</v>
      </c>
      <c r="G164" s="16"/>
    </row>
    <row r="165" spans="1:7" x14ac:dyDescent="0.35">
      <c r="A165" s="13" t="s">
        <v>1379</v>
      </c>
      <c r="B165" s="32" t="s">
        <v>1380</v>
      </c>
      <c r="C165" s="32" t="s">
        <v>337</v>
      </c>
      <c r="D165" s="14">
        <v>2725</v>
      </c>
      <c r="E165" s="15">
        <v>48.16</v>
      </c>
      <c r="F165" s="16">
        <v>2.0999999999999999E-3</v>
      </c>
      <c r="G165" s="16"/>
    </row>
    <row r="166" spans="1:7" x14ac:dyDescent="0.35">
      <c r="A166" s="13" t="s">
        <v>809</v>
      </c>
      <c r="B166" s="32" t="s">
        <v>810</v>
      </c>
      <c r="C166" s="32" t="s">
        <v>349</v>
      </c>
      <c r="D166" s="14">
        <v>1151</v>
      </c>
      <c r="E166" s="15">
        <v>47.89</v>
      </c>
      <c r="F166" s="16">
        <v>2.0999999999999999E-3</v>
      </c>
      <c r="G166" s="16"/>
    </row>
    <row r="167" spans="1:7" x14ac:dyDescent="0.35">
      <c r="A167" s="13" t="s">
        <v>2066</v>
      </c>
      <c r="B167" s="32" t="s">
        <v>2067</v>
      </c>
      <c r="C167" s="32" t="s">
        <v>337</v>
      </c>
      <c r="D167" s="14">
        <v>2319</v>
      </c>
      <c r="E167" s="15">
        <v>47.6</v>
      </c>
      <c r="F167" s="16">
        <v>2E-3</v>
      </c>
      <c r="G167" s="16"/>
    </row>
    <row r="168" spans="1:7" x14ac:dyDescent="0.35">
      <c r="A168" s="13" t="s">
        <v>2068</v>
      </c>
      <c r="B168" s="32" t="s">
        <v>2069</v>
      </c>
      <c r="C168" s="32" t="s">
        <v>544</v>
      </c>
      <c r="D168" s="14">
        <v>323</v>
      </c>
      <c r="E168" s="15">
        <v>47.53</v>
      </c>
      <c r="F168" s="16">
        <v>2E-3</v>
      </c>
      <c r="G168" s="16"/>
    </row>
    <row r="169" spans="1:7" x14ac:dyDescent="0.35">
      <c r="A169" s="13" t="s">
        <v>2070</v>
      </c>
      <c r="B169" s="32" t="s">
        <v>2071</v>
      </c>
      <c r="C169" s="32" t="s">
        <v>421</v>
      </c>
      <c r="D169" s="14">
        <v>5689</v>
      </c>
      <c r="E169" s="15">
        <v>46.93</v>
      </c>
      <c r="F169" s="16">
        <v>2E-3</v>
      </c>
      <c r="G169" s="16"/>
    </row>
    <row r="170" spans="1:7" x14ac:dyDescent="0.35">
      <c r="A170" s="13" t="s">
        <v>858</v>
      </c>
      <c r="B170" s="32" t="s">
        <v>859</v>
      </c>
      <c r="C170" s="32" t="s">
        <v>474</v>
      </c>
      <c r="D170" s="14">
        <v>5259</v>
      </c>
      <c r="E170" s="15">
        <v>46.88</v>
      </c>
      <c r="F170" s="16">
        <v>2E-3</v>
      </c>
      <c r="G170" s="16"/>
    </row>
    <row r="171" spans="1:7" x14ac:dyDescent="0.35">
      <c r="A171" s="13" t="s">
        <v>1398</v>
      </c>
      <c r="B171" s="32" t="s">
        <v>1399</v>
      </c>
      <c r="C171" s="32" t="s">
        <v>310</v>
      </c>
      <c r="D171" s="14">
        <v>1314</v>
      </c>
      <c r="E171" s="15">
        <v>46.8</v>
      </c>
      <c r="F171" s="16">
        <v>2E-3</v>
      </c>
      <c r="G171" s="16"/>
    </row>
    <row r="172" spans="1:7" x14ac:dyDescent="0.35">
      <c r="A172" s="13" t="s">
        <v>2072</v>
      </c>
      <c r="B172" s="32" t="s">
        <v>2073</v>
      </c>
      <c r="C172" s="32" t="s">
        <v>436</v>
      </c>
      <c r="D172" s="14">
        <v>10525</v>
      </c>
      <c r="E172" s="15">
        <v>46.76</v>
      </c>
      <c r="F172" s="16">
        <v>2E-3</v>
      </c>
      <c r="G172" s="16"/>
    </row>
    <row r="173" spans="1:7" x14ac:dyDescent="0.35">
      <c r="A173" s="13" t="s">
        <v>2074</v>
      </c>
      <c r="B173" s="32" t="s">
        <v>2075</v>
      </c>
      <c r="C173" s="32" t="s">
        <v>368</v>
      </c>
      <c r="D173" s="14">
        <v>1372</v>
      </c>
      <c r="E173" s="15">
        <v>46.73</v>
      </c>
      <c r="F173" s="16">
        <v>2E-3</v>
      </c>
      <c r="G173" s="16"/>
    </row>
    <row r="174" spans="1:7" x14ac:dyDescent="0.35">
      <c r="A174" s="13" t="s">
        <v>538</v>
      </c>
      <c r="B174" s="32" t="s">
        <v>539</v>
      </c>
      <c r="C174" s="32" t="s">
        <v>307</v>
      </c>
      <c r="D174" s="14">
        <v>821</v>
      </c>
      <c r="E174" s="15">
        <v>45.86</v>
      </c>
      <c r="F174" s="16">
        <v>2E-3</v>
      </c>
      <c r="G174" s="16"/>
    </row>
    <row r="175" spans="1:7" x14ac:dyDescent="0.35">
      <c r="A175" s="13" t="s">
        <v>2076</v>
      </c>
      <c r="B175" s="32" t="s">
        <v>2077</v>
      </c>
      <c r="C175" s="32" t="s">
        <v>1404</v>
      </c>
      <c r="D175" s="14">
        <v>23977</v>
      </c>
      <c r="E175" s="15">
        <v>45.79</v>
      </c>
      <c r="F175" s="16">
        <v>2E-3</v>
      </c>
      <c r="G175" s="16"/>
    </row>
    <row r="176" spans="1:7" x14ac:dyDescent="0.35">
      <c r="A176" s="13" t="s">
        <v>2078</v>
      </c>
      <c r="B176" s="32" t="s">
        <v>2079</v>
      </c>
      <c r="C176" s="32" t="s">
        <v>356</v>
      </c>
      <c r="D176" s="14">
        <v>384</v>
      </c>
      <c r="E176" s="15">
        <v>45.65</v>
      </c>
      <c r="F176" s="16">
        <v>2E-3</v>
      </c>
      <c r="G176" s="16"/>
    </row>
    <row r="177" spans="1:7" x14ac:dyDescent="0.35">
      <c r="A177" s="13" t="s">
        <v>2080</v>
      </c>
      <c r="B177" s="32" t="s">
        <v>2081</v>
      </c>
      <c r="C177" s="32" t="s">
        <v>304</v>
      </c>
      <c r="D177" s="14">
        <v>33261</v>
      </c>
      <c r="E177" s="15">
        <v>45.37</v>
      </c>
      <c r="F177" s="16">
        <v>1.9E-3</v>
      </c>
      <c r="G177" s="16"/>
    </row>
    <row r="178" spans="1:7" x14ac:dyDescent="0.35">
      <c r="A178" s="13" t="s">
        <v>2082</v>
      </c>
      <c r="B178" s="32" t="s">
        <v>2083</v>
      </c>
      <c r="C178" s="32" t="s">
        <v>299</v>
      </c>
      <c r="D178" s="14">
        <v>28343</v>
      </c>
      <c r="E178" s="15">
        <v>45.08</v>
      </c>
      <c r="F178" s="16">
        <v>1.9E-3</v>
      </c>
      <c r="G178" s="16"/>
    </row>
    <row r="179" spans="1:7" x14ac:dyDescent="0.35">
      <c r="A179" s="13" t="s">
        <v>1185</v>
      </c>
      <c r="B179" s="32" t="s">
        <v>1186</v>
      </c>
      <c r="C179" s="32" t="s">
        <v>378</v>
      </c>
      <c r="D179" s="14">
        <v>10151</v>
      </c>
      <c r="E179" s="15">
        <v>45.07</v>
      </c>
      <c r="F179" s="16">
        <v>1.9E-3</v>
      </c>
      <c r="G179" s="16"/>
    </row>
    <row r="180" spans="1:7" x14ac:dyDescent="0.35">
      <c r="A180" s="13" t="s">
        <v>2084</v>
      </c>
      <c r="B180" s="32" t="s">
        <v>2085</v>
      </c>
      <c r="C180" s="32" t="s">
        <v>414</v>
      </c>
      <c r="D180" s="14">
        <v>1322</v>
      </c>
      <c r="E180" s="15">
        <v>44.98</v>
      </c>
      <c r="F180" s="16">
        <v>1.9E-3</v>
      </c>
      <c r="G180" s="16"/>
    </row>
    <row r="181" spans="1:7" x14ac:dyDescent="0.35">
      <c r="A181" s="13" t="s">
        <v>1218</v>
      </c>
      <c r="B181" s="32" t="s">
        <v>1219</v>
      </c>
      <c r="C181" s="32" t="s">
        <v>365</v>
      </c>
      <c r="D181" s="14">
        <v>2889</v>
      </c>
      <c r="E181" s="15">
        <v>44.45</v>
      </c>
      <c r="F181" s="16">
        <v>1.9E-3</v>
      </c>
      <c r="G181" s="16"/>
    </row>
    <row r="182" spans="1:7" x14ac:dyDescent="0.35">
      <c r="A182" s="13" t="s">
        <v>2086</v>
      </c>
      <c r="B182" s="32" t="s">
        <v>2087</v>
      </c>
      <c r="C182" s="32" t="s">
        <v>474</v>
      </c>
      <c r="D182" s="14">
        <v>936</v>
      </c>
      <c r="E182" s="15">
        <v>44.34</v>
      </c>
      <c r="F182" s="16">
        <v>1.9E-3</v>
      </c>
      <c r="G182" s="16"/>
    </row>
    <row r="183" spans="1:7" x14ac:dyDescent="0.35">
      <c r="A183" s="13" t="s">
        <v>387</v>
      </c>
      <c r="B183" s="32" t="s">
        <v>388</v>
      </c>
      <c r="C183" s="32" t="s">
        <v>356</v>
      </c>
      <c r="D183" s="14">
        <v>3708</v>
      </c>
      <c r="E183" s="15">
        <v>43.98</v>
      </c>
      <c r="F183" s="16">
        <v>1.9E-3</v>
      </c>
      <c r="G183" s="16"/>
    </row>
    <row r="184" spans="1:7" x14ac:dyDescent="0.35">
      <c r="A184" s="13" t="s">
        <v>2088</v>
      </c>
      <c r="B184" s="32" t="s">
        <v>2089</v>
      </c>
      <c r="C184" s="32" t="s">
        <v>393</v>
      </c>
      <c r="D184" s="14">
        <v>9704</v>
      </c>
      <c r="E184" s="15">
        <v>43.53</v>
      </c>
      <c r="F184" s="16">
        <v>1.9E-3</v>
      </c>
      <c r="G184" s="16"/>
    </row>
    <row r="185" spans="1:7" x14ac:dyDescent="0.35">
      <c r="A185" s="13" t="s">
        <v>574</v>
      </c>
      <c r="B185" s="32" t="s">
        <v>575</v>
      </c>
      <c r="C185" s="32" t="s">
        <v>334</v>
      </c>
      <c r="D185" s="14">
        <v>5934</v>
      </c>
      <c r="E185" s="15">
        <v>43.14</v>
      </c>
      <c r="F185" s="16">
        <v>1.8E-3</v>
      </c>
      <c r="G185" s="16"/>
    </row>
    <row r="186" spans="1:7" x14ac:dyDescent="0.35">
      <c r="A186" s="13" t="s">
        <v>2090</v>
      </c>
      <c r="B186" s="32" t="s">
        <v>2091</v>
      </c>
      <c r="C186" s="32" t="s">
        <v>356</v>
      </c>
      <c r="D186" s="14">
        <v>24255</v>
      </c>
      <c r="E186" s="15">
        <v>43.13</v>
      </c>
      <c r="F186" s="16">
        <v>1.8E-3</v>
      </c>
      <c r="G186" s="16"/>
    </row>
    <row r="187" spans="1:7" x14ac:dyDescent="0.35">
      <c r="A187" s="13" t="s">
        <v>2092</v>
      </c>
      <c r="B187" s="32" t="s">
        <v>2093</v>
      </c>
      <c r="C187" s="32" t="s">
        <v>441</v>
      </c>
      <c r="D187" s="14">
        <v>717</v>
      </c>
      <c r="E187" s="15">
        <v>42.99</v>
      </c>
      <c r="F187" s="16">
        <v>1.8E-3</v>
      </c>
      <c r="G187" s="16"/>
    </row>
    <row r="188" spans="1:7" x14ac:dyDescent="0.35">
      <c r="A188" s="13" t="s">
        <v>813</v>
      </c>
      <c r="B188" s="32" t="s">
        <v>814</v>
      </c>
      <c r="C188" s="32" t="s">
        <v>477</v>
      </c>
      <c r="D188" s="14">
        <v>2618</v>
      </c>
      <c r="E188" s="15">
        <v>42.55</v>
      </c>
      <c r="F188" s="16">
        <v>1.8E-3</v>
      </c>
      <c r="G188" s="16"/>
    </row>
    <row r="189" spans="1:7" x14ac:dyDescent="0.35">
      <c r="A189" s="13" t="s">
        <v>2094</v>
      </c>
      <c r="B189" s="32" t="s">
        <v>2095</v>
      </c>
      <c r="C189" s="32" t="s">
        <v>299</v>
      </c>
      <c r="D189" s="14">
        <v>41403</v>
      </c>
      <c r="E189" s="15">
        <v>42.19</v>
      </c>
      <c r="F189" s="16">
        <v>1.8E-3</v>
      </c>
      <c r="G189" s="16"/>
    </row>
    <row r="190" spans="1:7" x14ac:dyDescent="0.35">
      <c r="A190" s="13" t="s">
        <v>503</v>
      </c>
      <c r="B190" s="32" t="s">
        <v>504</v>
      </c>
      <c r="C190" s="32" t="s">
        <v>321</v>
      </c>
      <c r="D190" s="14">
        <v>1432</v>
      </c>
      <c r="E190" s="15">
        <v>41.99</v>
      </c>
      <c r="F190" s="16">
        <v>1.8E-3</v>
      </c>
      <c r="G190" s="16"/>
    </row>
    <row r="191" spans="1:7" x14ac:dyDescent="0.35">
      <c r="A191" s="13" t="s">
        <v>366</v>
      </c>
      <c r="B191" s="32" t="s">
        <v>367</v>
      </c>
      <c r="C191" s="32" t="s">
        <v>368</v>
      </c>
      <c r="D191" s="14">
        <v>26180</v>
      </c>
      <c r="E191" s="15">
        <v>40.869999999999997</v>
      </c>
      <c r="F191" s="16">
        <v>1.8E-3</v>
      </c>
      <c r="G191" s="16"/>
    </row>
    <row r="192" spans="1:7" x14ac:dyDescent="0.35">
      <c r="A192" s="13" t="s">
        <v>1991</v>
      </c>
      <c r="B192" s="32" t="s">
        <v>1992</v>
      </c>
      <c r="C192" s="32" t="s">
        <v>544</v>
      </c>
      <c r="D192" s="14">
        <v>6721</v>
      </c>
      <c r="E192" s="15">
        <v>40.380000000000003</v>
      </c>
      <c r="F192" s="16">
        <v>1.6999999999999999E-3</v>
      </c>
      <c r="G192" s="16"/>
    </row>
    <row r="193" spans="1:7" x14ac:dyDescent="0.35">
      <c r="A193" s="13" t="s">
        <v>1216</v>
      </c>
      <c r="B193" s="32" t="s">
        <v>1217</v>
      </c>
      <c r="C193" s="32" t="s">
        <v>356</v>
      </c>
      <c r="D193" s="14">
        <v>17103</v>
      </c>
      <c r="E193" s="15">
        <v>40.14</v>
      </c>
      <c r="F193" s="16">
        <v>1.6999999999999999E-3</v>
      </c>
      <c r="G193" s="16"/>
    </row>
    <row r="194" spans="1:7" x14ac:dyDescent="0.35">
      <c r="A194" s="13" t="s">
        <v>2096</v>
      </c>
      <c r="B194" s="32" t="s">
        <v>2097</v>
      </c>
      <c r="C194" s="32" t="s">
        <v>368</v>
      </c>
      <c r="D194" s="14">
        <v>3768</v>
      </c>
      <c r="E194" s="15">
        <v>39.909999999999997</v>
      </c>
      <c r="F194" s="16">
        <v>1.6999999999999999E-3</v>
      </c>
      <c r="G194" s="16"/>
    </row>
    <row r="195" spans="1:7" x14ac:dyDescent="0.35">
      <c r="A195" s="13" t="s">
        <v>394</v>
      </c>
      <c r="B195" s="32" t="s">
        <v>395</v>
      </c>
      <c r="C195" s="32" t="s">
        <v>299</v>
      </c>
      <c r="D195" s="14">
        <v>16537</v>
      </c>
      <c r="E195" s="15">
        <v>39.78</v>
      </c>
      <c r="F195" s="16">
        <v>1.6999999999999999E-3</v>
      </c>
      <c r="G195" s="16"/>
    </row>
    <row r="196" spans="1:7" x14ac:dyDescent="0.35">
      <c r="A196" s="13" t="s">
        <v>811</v>
      </c>
      <c r="B196" s="32" t="s">
        <v>812</v>
      </c>
      <c r="C196" s="32" t="s">
        <v>441</v>
      </c>
      <c r="D196" s="14">
        <v>1365</v>
      </c>
      <c r="E196" s="15">
        <v>39.64</v>
      </c>
      <c r="F196" s="16">
        <v>1.6999999999999999E-3</v>
      </c>
      <c r="G196" s="16"/>
    </row>
    <row r="197" spans="1:7" x14ac:dyDescent="0.35">
      <c r="A197" s="13" t="s">
        <v>2098</v>
      </c>
      <c r="B197" s="32" t="s">
        <v>2099</v>
      </c>
      <c r="C197" s="32" t="s">
        <v>313</v>
      </c>
      <c r="D197" s="14">
        <v>67619</v>
      </c>
      <c r="E197" s="15">
        <v>38.71</v>
      </c>
      <c r="F197" s="16">
        <v>1.6999999999999999E-3</v>
      </c>
      <c r="G197" s="16"/>
    </row>
    <row r="198" spans="1:7" x14ac:dyDescent="0.35">
      <c r="A198" s="13" t="s">
        <v>2100</v>
      </c>
      <c r="B198" s="32" t="s">
        <v>2101</v>
      </c>
      <c r="C198" s="32" t="s">
        <v>310</v>
      </c>
      <c r="D198" s="14">
        <v>13641</v>
      </c>
      <c r="E198" s="15">
        <v>38.19</v>
      </c>
      <c r="F198" s="16">
        <v>1.6000000000000001E-3</v>
      </c>
      <c r="G198" s="16"/>
    </row>
    <row r="199" spans="1:7" x14ac:dyDescent="0.35">
      <c r="A199" s="13" t="s">
        <v>2102</v>
      </c>
      <c r="B199" s="32" t="s">
        <v>2103</v>
      </c>
      <c r="C199" s="32" t="s">
        <v>414</v>
      </c>
      <c r="D199" s="14">
        <v>1223</v>
      </c>
      <c r="E199" s="15">
        <v>38.18</v>
      </c>
      <c r="F199" s="16">
        <v>1.6000000000000001E-3</v>
      </c>
      <c r="G199" s="16"/>
    </row>
    <row r="200" spans="1:7" x14ac:dyDescent="0.35">
      <c r="A200" s="13" t="s">
        <v>456</v>
      </c>
      <c r="B200" s="32" t="s">
        <v>457</v>
      </c>
      <c r="C200" s="32" t="s">
        <v>436</v>
      </c>
      <c r="D200" s="14">
        <v>2121</v>
      </c>
      <c r="E200" s="15">
        <v>37.92</v>
      </c>
      <c r="F200" s="16">
        <v>1.6000000000000001E-3</v>
      </c>
      <c r="G200" s="16"/>
    </row>
    <row r="201" spans="1:7" x14ac:dyDescent="0.35">
      <c r="A201" s="13" t="s">
        <v>1864</v>
      </c>
      <c r="B201" s="32" t="s">
        <v>1865</v>
      </c>
      <c r="C201" s="32" t="s">
        <v>611</v>
      </c>
      <c r="D201" s="14">
        <v>1132</v>
      </c>
      <c r="E201" s="15">
        <v>37.72</v>
      </c>
      <c r="F201" s="16">
        <v>1.6000000000000001E-3</v>
      </c>
      <c r="G201" s="16"/>
    </row>
    <row r="202" spans="1:7" x14ac:dyDescent="0.35">
      <c r="A202" s="13" t="s">
        <v>464</v>
      </c>
      <c r="B202" s="32" t="s">
        <v>465</v>
      </c>
      <c r="C202" s="32" t="s">
        <v>393</v>
      </c>
      <c r="D202" s="14">
        <v>2245</v>
      </c>
      <c r="E202" s="15">
        <v>37.61</v>
      </c>
      <c r="F202" s="16">
        <v>1.6000000000000001E-3</v>
      </c>
      <c r="G202" s="16"/>
    </row>
    <row r="203" spans="1:7" x14ac:dyDescent="0.35">
      <c r="A203" s="13" t="s">
        <v>828</v>
      </c>
      <c r="B203" s="32" t="s">
        <v>829</v>
      </c>
      <c r="C203" s="32" t="s">
        <v>318</v>
      </c>
      <c r="D203" s="14">
        <v>2559</v>
      </c>
      <c r="E203" s="15">
        <v>37.28</v>
      </c>
      <c r="F203" s="16">
        <v>1.6000000000000001E-3</v>
      </c>
      <c r="G203" s="16"/>
    </row>
    <row r="204" spans="1:7" x14ac:dyDescent="0.35">
      <c r="A204" s="13" t="s">
        <v>2104</v>
      </c>
      <c r="B204" s="32" t="s">
        <v>2105</v>
      </c>
      <c r="C204" s="32" t="s">
        <v>356</v>
      </c>
      <c r="D204" s="14">
        <v>27424</v>
      </c>
      <c r="E204" s="15">
        <v>37.200000000000003</v>
      </c>
      <c r="F204" s="16">
        <v>1.6000000000000001E-3</v>
      </c>
      <c r="G204" s="16"/>
    </row>
    <row r="205" spans="1:7" x14ac:dyDescent="0.35">
      <c r="A205" s="13" t="s">
        <v>2106</v>
      </c>
      <c r="B205" s="32" t="s">
        <v>2107</v>
      </c>
      <c r="C205" s="32" t="s">
        <v>340</v>
      </c>
      <c r="D205" s="14">
        <v>6989</v>
      </c>
      <c r="E205" s="15">
        <v>37</v>
      </c>
      <c r="F205" s="16">
        <v>1.6000000000000001E-3</v>
      </c>
      <c r="G205" s="16"/>
    </row>
    <row r="206" spans="1:7" x14ac:dyDescent="0.35">
      <c r="A206" s="13" t="s">
        <v>817</v>
      </c>
      <c r="B206" s="32" t="s">
        <v>818</v>
      </c>
      <c r="C206" s="32" t="s">
        <v>544</v>
      </c>
      <c r="D206" s="14">
        <v>3342</v>
      </c>
      <c r="E206" s="15">
        <v>36.159999999999997</v>
      </c>
      <c r="F206" s="16">
        <v>1.5E-3</v>
      </c>
      <c r="G206" s="16"/>
    </row>
    <row r="207" spans="1:7" x14ac:dyDescent="0.35">
      <c r="A207" s="13" t="s">
        <v>2108</v>
      </c>
      <c r="B207" s="32" t="s">
        <v>2109</v>
      </c>
      <c r="C207" s="32" t="s">
        <v>436</v>
      </c>
      <c r="D207" s="14">
        <v>7493</v>
      </c>
      <c r="E207" s="15">
        <v>35.590000000000003</v>
      </c>
      <c r="F207" s="16">
        <v>1.5E-3</v>
      </c>
      <c r="G207" s="16"/>
    </row>
    <row r="208" spans="1:7" x14ac:dyDescent="0.35">
      <c r="A208" s="13" t="s">
        <v>2110</v>
      </c>
      <c r="B208" s="32" t="s">
        <v>2111</v>
      </c>
      <c r="C208" s="32" t="s">
        <v>414</v>
      </c>
      <c r="D208" s="14">
        <v>793</v>
      </c>
      <c r="E208" s="15">
        <v>35.51</v>
      </c>
      <c r="F208" s="16">
        <v>1.5E-3</v>
      </c>
      <c r="G208" s="16"/>
    </row>
    <row r="209" spans="1:7" x14ac:dyDescent="0.35">
      <c r="A209" s="13" t="s">
        <v>1868</v>
      </c>
      <c r="B209" s="32" t="s">
        <v>1869</v>
      </c>
      <c r="C209" s="32" t="s">
        <v>324</v>
      </c>
      <c r="D209" s="14">
        <v>3138</v>
      </c>
      <c r="E209" s="15">
        <v>35.24</v>
      </c>
      <c r="F209" s="16">
        <v>1.5E-3</v>
      </c>
      <c r="G209" s="16"/>
    </row>
    <row r="210" spans="1:7" x14ac:dyDescent="0.35">
      <c r="A210" s="13" t="s">
        <v>2112</v>
      </c>
      <c r="B210" s="32" t="s">
        <v>2113</v>
      </c>
      <c r="C210" s="32" t="s">
        <v>421</v>
      </c>
      <c r="D210" s="14">
        <v>2471</v>
      </c>
      <c r="E210" s="15">
        <v>34.33</v>
      </c>
      <c r="F210" s="16">
        <v>1.5E-3</v>
      </c>
      <c r="G210" s="16"/>
    </row>
    <row r="211" spans="1:7" x14ac:dyDescent="0.35">
      <c r="A211" s="13" t="s">
        <v>1971</v>
      </c>
      <c r="B211" s="32" t="s">
        <v>1972</v>
      </c>
      <c r="C211" s="32" t="s">
        <v>551</v>
      </c>
      <c r="D211" s="14">
        <v>3426</v>
      </c>
      <c r="E211" s="15">
        <v>34.06</v>
      </c>
      <c r="F211" s="16">
        <v>1.5E-3</v>
      </c>
      <c r="G211" s="16"/>
    </row>
    <row r="212" spans="1:7" x14ac:dyDescent="0.35">
      <c r="A212" s="13" t="s">
        <v>2114</v>
      </c>
      <c r="B212" s="32" t="s">
        <v>2115</v>
      </c>
      <c r="C212" s="32" t="s">
        <v>368</v>
      </c>
      <c r="D212" s="14">
        <v>57756</v>
      </c>
      <c r="E212" s="15">
        <v>33.64</v>
      </c>
      <c r="F212" s="16">
        <v>1.4E-3</v>
      </c>
      <c r="G212" s="16"/>
    </row>
    <row r="213" spans="1:7" x14ac:dyDescent="0.35">
      <c r="A213" s="13" t="s">
        <v>396</v>
      </c>
      <c r="B213" s="32" t="s">
        <v>397</v>
      </c>
      <c r="C213" s="32" t="s">
        <v>398</v>
      </c>
      <c r="D213" s="14">
        <v>465</v>
      </c>
      <c r="E213" s="15">
        <v>32.14</v>
      </c>
      <c r="F213" s="16">
        <v>1.4E-3</v>
      </c>
      <c r="G213" s="16"/>
    </row>
    <row r="214" spans="1:7" x14ac:dyDescent="0.35">
      <c r="A214" s="13" t="s">
        <v>2116</v>
      </c>
      <c r="B214" s="32" t="s">
        <v>2117</v>
      </c>
      <c r="C214" s="32" t="s">
        <v>337</v>
      </c>
      <c r="D214" s="14">
        <v>5955</v>
      </c>
      <c r="E214" s="15">
        <v>31.91</v>
      </c>
      <c r="F214" s="16">
        <v>1.4E-3</v>
      </c>
      <c r="G214" s="16"/>
    </row>
    <row r="215" spans="1:7" x14ac:dyDescent="0.35">
      <c r="A215" s="13" t="s">
        <v>963</v>
      </c>
      <c r="B215" s="32" t="s">
        <v>964</v>
      </c>
      <c r="C215" s="32" t="s">
        <v>321</v>
      </c>
      <c r="D215" s="14">
        <v>1410</v>
      </c>
      <c r="E215" s="15">
        <v>31.75</v>
      </c>
      <c r="F215" s="16">
        <v>1.4E-3</v>
      </c>
      <c r="G215" s="16"/>
    </row>
    <row r="216" spans="1:7" x14ac:dyDescent="0.35">
      <c r="A216" s="13" t="s">
        <v>2118</v>
      </c>
      <c r="B216" s="32" t="s">
        <v>2119</v>
      </c>
      <c r="C216" s="32" t="s">
        <v>365</v>
      </c>
      <c r="D216" s="14">
        <v>75</v>
      </c>
      <c r="E216" s="15">
        <v>31.47</v>
      </c>
      <c r="F216" s="16">
        <v>1.2999999999999999E-3</v>
      </c>
      <c r="G216" s="16"/>
    </row>
    <row r="217" spans="1:7" x14ac:dyDescent="0.35">
      <c r="A217" s="13" t="s">
        <v>1851</v>
      </c>
      <c r="B217" s="32" t="s">
        <v>1852</v>
      </c>
      <c r="C217" s="32" t="s">
        <v>1241</v>
      </c>
      <c r="D217" s="14">
        <v>3369</v>
      </c>
      <c r="E217" s="15">
        <v>31.36</v>
      </c>
      <c r="F217" s="16">
        <v>1.2999999999999999E-3</v>
      </c>
      <c r="G217" s="16"/>
    </row>
    <row r="218" spans="1:7" x14ac:dyDescent="0.35">
      <c r="A218" s="13" t="s">
        <v>1907</v>
      </c>
      <c r="B218" s="32" t="s">
        <v>1908</v>
      </c>
      <c r="C218" s="32" t="s">
        <v>299</v>
      </c>
      <c r="D218" s="14">
        <v>30505</v>
      </c>
      <c r="E218" s="15">
        <v>31.35</v>
      </c>
      <c r="F218" s="16">
        <v>1.2999999999999999E-3</v>
      </c>
      <c r="G218" s="16"/>
    </row>
    <row r="219" spans="1:7" x14ac:dyDescent="0.35">
      <c r="A219" s="13" t="s">
        <v>2120</v>
      </c>
      <c r="B219" s="32" t="s">
        <v>2121</v>
      </c>
      <c r="C219" s="32" t="s">
        <v>356</v>
      </c>
      <c r="D219" s="14">
        <v>9942</v>
      </c>
      <c r="E219" s="15">
        <v>31.25</v>
      </c>
      <c r="F219" s="16">
        <v>1.2999999999999999E-3</v>
      </c>
      <c r="G219" s="16"/>
    </row>
    <row r="220" spans="1:7" x14ac:dyDescent="0.35">
      <c r="A220" s="13" t="s">
        <v>2122</v>
      </c>
      <c r="B220" s="32" t="s">
        <v>2123</v>
      </c>
      <c r="C220" s="32" t="s">
        <v>356</v>
      </c>
      <c r="D220" s="14">
        <v>452</v>
      </c>
      <c r="E220" s="15">
        <v>30.96</v>
      </c>
      <c r="F220" s="16">
        <v>1.2999999999999999E-3</v>
      </c>
      <c r="G220" s="16"/>
    </row>
    <row r="221" spans="1:7" x14ac:dyDescent="0.35">
      <c r="A221" s="13" t="s">
        <v>2124</v>
      </c>
      <c r="B221" s="32" t="s">
        <v>2125</v>
      </c>
      <c r="C221" s="32" t="s">
        <v>337</v>
      </c>
      <c r="D221" s="14">
        <v>119</v>
      </c>
      <c r="E221" s="15">
        <v>30.58</v>
      </c>
      <c r="F221" s="16">
        <v>1.2999999999999999E-3</v>
      </c>
      <c r="G221" s="16"/>
    </row>
    <row r="222" spans="1:7" x14ac:dyDescent="0.35">
      <c r="A222" s="13" t="s">
        <v>965</v>
      </c>
      <c r="B222" s="32" t="s">
        <v>966</v>
      </c>
      <c r="C222" s="32" t="s">
        <v>371</v>
      </c>
      <c r="D222" s="14">
        <v>2831</v>
      </c>
      <c r="E222" s="15">
        <v>30.53</v>
      </c>
      <c r="F222" s="16">
        <v>1.2999999999999999E-3</v>
      </c>
      <c r="G222" s="16"/>
    </row>
    <row r="223" spans="1:7" x14ac:dyDescent="0.35">
      <c r="A223" s="13" t="s">
        <v>499</v>
      </c>
      <c r="B223" s="32" t="s">
        <v>500</v>
      </c>
      <c r="C223" s="32" t="s">
        <v>340</v>
      </c>
      <c r="D223" s="14">
        <v>4735</v>
      </c>
      <c r="E223" s="15">
        <v>30.43</v>
      </c>
      <c r="F223" s="16">
        <v>1.2999999999999999E-3</v>
      </c>
      <c r="G223" s="16"/>
    </row>
    <row r="224" spans="1:7" x14ac:dyDescent="0.35">
      <c r="A224" s="13" t="s">
        <v>1385</v>
      </c>
      <c r="B224" s="32" t="s">
        <v>1386</v>
      </c>
      <c r="C224" s="32" t="s">
        <v>414</v>
      </c>
      <c r="D224" s="14">
        <v>1576</v>
      </c>
      <c r="E224" s="15">
        <v>30.26</v>
      </c>
      <c r="F224" s="16">
        <v>1.2999999999999999E-3</v>
      </c>
      <c r="G224" s="16"/>
    </row>
    <row r="225" spans="1:7" x14ac:dyDescent="0.35">
      <c r="A225" s="13" t="s">
        <v>501</v>
      </c>
      <c r="B225" s="32" t="s">
        <v>502</v>
      </c>
      <c r="C225" s="32" t="s">
        <v>299</v>
      </c>
      <c r="D225" s="14">
        <v>29886</v>
      </c>
      <c r="E225" s="15">
        <v>29.92</v>
      </c>
      <c r="F225" s="16">
        <v>1.2999999999999999E-3</v>
      </c>
      <c r="G225" s="16"/>
    </row>
    <row r="226" spans="1:7" x14ac:dyDescent="0.35">
      <c r="A226" s="13" t="s">
        <v>2126</v>
      </c>
      <c r="B226" s="32" t="s">
        <v>2127</v>
      </c>
      <c r="C226" s="32" t="s">
        <v>1404</v>
      </c>
      <c r="D226" s="14">
        <v>5877</v>
      </c>
      <c r="E226" s="15">
        <v>29.31</v>
      </c>
      <c r="F226" s="16">
        <v>1.2999999999999999E-3</v>
      </c>
      <c r="G226" s="16"/>
    </row>
    <row r="227" spans="1:7" x14ac:dyDescent="0.35">
      <c r="A227" s="13" t="s">
        <v>842</v>
      </c>
      <c r="B227" s="32" t="s">
        <v>843</v>
      </c>
      <c r="C227" s="32" t="s">
        <v>844</v>
      </c>
      <c r="D227" s="14">
        <v>9213</v>
      </c>
      <c r="E227" s="15">
        <v>29.3</v>
      </c>
      <c r="F227" s="16">
        <v>1.2999999999999999E-3</v>
      </c>
      <c r="G227" s="16"/>
    </row>
    <row r="228" spans="1:7" x14ac:dyDescent="0.35">
      <c r="A228" s="13" t="s">
        <v>2128</v>
      </c>
      <c r="B228" s="32" t="s">
        <v>2129</v>
      </c>
      <c r="C228" s="32" t="s">
        <v>1901</v>
      </c>
      <c r="D228" s="14">
        <v>96</v>
      </c>
      <c r="E228" s="15">
        <v>29.18</v>
      </c>
      <c r="F228" s="16">
        <v>1.2999999999999999E-3</v>
      </c>
      <c r="G228" s="16"/>
    </row>
    <row r="229" spans="1:7" x14ac:dyDescent="0.35">
      <c r="A229" s="13" t="s">
        <v>2130</v>
      </c>
      <c r="B229" s="32" t="s">
        <v>2131</v>
      </c>
      <c r="C229" s="32" t="s">
        <v>340</v>
      </c>
      <c r="D229" s="14">
        <v>2721</v>
      </c>
      <c r="E229" s="15">
        <v>28.32</v>
      </c>
      <c r="F229" s="16">
        <v>1.1999999999999999E-3</v>
      </c>
      <c r="G229" s="16"/>
    </row>
    <row r="230" spans="1:7" x14ac:dyDescent="0.35">
      <c r="A230" s="13" t="s">
        <v>383</v>
      </c>
      <c r="B230" s="32" t="s">
        <v>384</v>
      </c>
      <c r="C230" s="32" t="s">
        <v>321</v>
      </c>
      <c r="D230" s="14">
        <v>834</v>
      </c>
      <c r="E230" s="15">
        <v>28.02</v>
      </c>
      <c r="F230" s="16">
        <v>1.1999999999999999E-3</v>
      </c>
      <c r="G230" s="16"/>
    </row>
    <row r="231" spans="1:7" x14ac:dyDescent="0.35">
      <c r="A231" s="13" t="s">
        <v>2132</v>
      </c>
      <c r="B231" s="32" t="s">
        <v>2133</v>
      </c>
      <c r="C231" s="32" t="s">
        <v>299</v>
      </c>
      <c r="D231" s="14">
        <v>53593</v>
      </c>
      <c r="E231" s="15">
        <v>27.97</v>
      </c>
      <c r="F231" s="16">
        <v>1.1999999999999999E-3</v>
      </c>
      <c r="G231" s="16"/>
    </row>
    <row r="232" spans="1:7" x14ac:dyDescent="0.35">
      <c r="A232" s="13" t="s">
        <v>2134</v>
      </c>
      <c r="B232" s="32" t="s">
        <v>2135</v>
      </c>
      <c r="C232" s="32" t="s">
        <v>340</v>
      </c>
      <c r="D232" s="14">
        <v>11117</v>
      </c>
      <c r="E232" s="15">
        <v>27.66</v>
      </c>
      <c r="F232" s="16">
        <v>1.1999999999999999E-3</v>
      </c>
      <c r="G232" s="16"/>
    </row>
    <row r="233" spans="1:7" x14ac:dyDescent="0.35">
      <c r="A233" s="13" t="s">
        <v>819</v>
      </c>
      <c r="B233" s="32" t="s">
        <v>820</v>
      </c>
      <c r="C233" s="32" t="s">
        <v>544</v>
      </c>
      <c r="D233" s="14">
        <v>5242</v>
      </c>
      <c r="E233" s="15">
        <v>26.58</v>
      </c>
      <c r="F233" s="16">
        <v>1.1000000000000001E-3</v>
      </c>
      <c r="G233" s="16"/>
    </row>
    <row r="234" spans="1:7" x14ac:dyDescent="0.35">
      <c r="A234" s="13" t="s">
        <v>821</v>
      </c>
      <c r="B234" s="32" t="s">
        <v>822</v>
      </c>
      <c r="C234" s="32" t="s">
        <v>368</v>
      </c>
      <c r="D234" s="14">
        <v>77</v>
      </c>
      <c r="E234" s="15">
        <v>26.26</v>
      </c>
      <c r="F234" s="16">
        <v>1.1000000000000001E-3</v>
      </c>
      <c r="G234" s="16"/>
    </row>
    <row r="235" spans="1:7" x14ac:dyDescent="0.35">
      <c r="A235" s="13" t="s">
        <v>417</v>
      </c>
      <c r="B235" s="32" t="s">
        <v>418</v>
      </c>
      <c r="C235" s="32" t="s">
        <v>398</v>
      </c>
      <c r="D235" s="14">
        <v>11398</v>
      </c>
      <c r="E235" s="15">
        <v>26.15</v>
      </c>
      <c r="F235" s="16">
        <v>1.1000000000000001E-3</v>
      </c>
      <c r="G235" s="16"/>
    </row>
    <row r="236" spans="1:7" x14ac:dyDescent="0.35">
      <c r="A236" s="13" t="s">
        <v>2136</v>
      </c>
      <c r="B236" s="32" t="s">
        <v>2137</v>
      </c>
      <c r="C236" s="32" t="s">
        <v>340</v>
      </c>
      <c r="D236" s="14">
        <v>3209</v>
      </c>
      <c r="E236" s="15">
        <v>25.87</v>
      </c>
      <c r="F236" s="16">
        <v>1.1000000000000001E-3</v>
      </c>
      <c r="G236" s="16"/>
    </row>
    <row r="237" spans="1:7" x14ac:dyDescent="0.35">
      <c r="A237" s="13" t="s">
        <v>527</v>
      </c>
      <c r="B237" s="32" t="s">
        <v>528</v>
      </c>
      <c r="C237" s="32" t="s">
        <v>368</v>
      </c>
      <c r="D237" s="14">
        <v>1201</v>
      </c>
      <c r="E237" s="15">
        <v>25.82</v>
      </c>
      <c r="F237" s="16">
        <v>1.1000000000000001E-3</v>
      </c>
      <c r="G237" s="16"/>
    </row>
    <row r="238" spans="1:7" x14ac:dyDescent="0.35">
      <c r="A238" s="13" t="s">
        <v>2138</v>
      </c>
      <c r="B238" s="32" t="s">
        <v>2139</v>
      </c>
      <c r="C238" s="32" t="s">
        <v>340</v>
      </c>
      <c r="D238" s="14">
        <v>24367</v>
      </c>
      <c r="E238" s="15">
        <v>25.44</v>
      </c>
      <c r="F238" s="16">
        <v>1.1000000000000001E-3</v>
      </c>
      <c r="G238" s="16"/>
    </row>
    <row r="239" spans="1:7" x14ac:dyDescent="0.35">
      <c r="A239" s="13" t="s">
        <v>1899</v>
      </c>
      <c r="B239" s="32" t="s">
        <v>1900</v>
      </c>
      <c r="C239" s="32" t="s">
        <v>1901</v>
      </c>
      <c r="D239" s="14">
        <v>2175</v>
      </c>
      <c r="E239" s="15">
        <v>25.36</v>
      </c>
      <c r="F239" s="16">
        <v>1.1000000000000001E-3</v>
      </c>
      <c r="G239" s="16"/>
    </row>
    <row r="240" spans="1:7" x14ac:dyDescent="0.35">
      <c r="A240" s="13" t="s">
        <v>2140</v>
      </c>
      <c r="B240" s="32" t="s">
        <v>2141</v>
      </c>
      <c r="C240" s="32" t="s">
        <v>368</v>
      </c>
      <c r="D240" s="14">
        <v>209</v>
      </c>
      <c r="E240" s="15">
        <v>25.17</v>
      </c>
      <c r="F240" s="16">
        <v>1.1000000000000001E-3</v>
      </c>
      <c r="G240" s="16"/>
    </row>
    <row r="241" spans="1:7" x14ac:dyDescent="0.35">
      <c r="A241" s="13" t="s">
        <v>2142</v>
      </c>
      <c r="B241" s="32" t="s">
        <v>2143</v>
      </c>
      <c r="C241" s="32" t="s">
        <v>482</v>
      </c>
      <c r="D241" s="14">
        <v>435</v>
      </c>
      <c r="E241" s="15">
        <v>24.15</v>
      </c>
      <c r="F241" s="16">
        <v>1E-3</v>
      </c>
      <c r="G241" s="16"/>
    </row>
    <row r="242" spans="1:7" x14ac:dyDescent="0.35">
      <c r="A242" s="13" t="s">
        <v>2144</v>
      </c>
      <c r="B242" s="32" t="s">
        <v>2145</v>
      </c>
      <c r="C242" s="32" t="s">
        <v>356</v>
      </c>
      <c r="D242" s="14">
        <v>15841</v>
      </c>
      <c r="E242" s="15">
        <v>23.61</v>
      </c>
      <c r="F242" s="16">
        <v>1E-3</v>
      </c>
      <c r="G242" s="16"/>
    </row>
    <row r="243" spans="1:7" x14ac:dyDescent="0.35">
      <c r="A243" s="13" t="s">
        <v>1242</v>
      </c>
      <c r="B243" s="32" t="s">
        <v>1243</v>
      </c>
      <c r="C243" s="32" t="s">
        <v>436</v>
      </c>
      <c r="D243" s="14">
        <v>3463</v>
      </c>
      <c r="E243" s="15">
        <v>22.68</v>
      </c>
      <c r="F243" s="16">
        <v>1E-3</v>
      </c>
      <c r="G243" s="16"/>
    </row>
    <row r="244" spans="1:7" x14ac:dyDescent="0.35">
      <c r="A244" s="13" t="s">
        <v>2146</v>
      </c>
      <c r="B244" s="32" t="s">
        <v>2147</v>
      </c>
      <c r="C244" s="32" t="s">
        <v>340</v>
      </c>
      <c r="D244" s="14">
        <v>28058</v>
      </c>
      <c r="E244" s="15">
        <v>22.64</v>
      </c>
      <c r="F244" s="16">
        <v>1E-3</v>
      </c>
      <c r="G244" s="16"/>
    </row>
    <row r="245" spans="1:7" x14ac:dyDescent="0.35">
      <c r="A245" s="13" t="s">
        <v>823</v>
      </c>
      <c r="B245" s="32" t="s">
        <v>824</v>
      </c>
      <c r="C245" s="32" t="s">
        <v>321</v>
      </c>
      <c r="D245" s="14">
        <v>2219</v>
      </c>
      <c r="E245" s="15">
        <v>21.56</v>
      </c>
      <c r="F245" s="16">
        <v>8.9999999999999998E-4</v>
      </c>
      <c r="G245" s="16"/>
    </row>
    <row r="246" spans="1:7" x14ac:dyDescent="0.35">
      <c r="A246" s="13" t="s">
        <v>815</v>
      </c>
      <c r="B246" s="32" t="s">
        <v>816</v>
      </c>
      <c r="C246" s="32" t="s">
        <v>526</v>
      </c>
      <c r="D246" s="14">
        <v>2675</v>
      </c>
      <c r="E246" s="15">
        <v>21.05</v>
      </c>
      <c r="F246" s="16">
        <v>8.9999999999999998E-4</v>
      </c>
      <c r="G246" s="16"/>
    </row>
    <row r="247" spans="1:7" x14ac:dyDescent="0.35">
      <c r="A247" s="13" t="s">
        <v>2148</v>
      </c>
      <c r="B247" s="32" t="s">
        <v>2149</v>
      </c>
      <c r="C247" s="32" t="s">
        <v>482</v>
      </c>
      <c r="D247" s="14">
        <v>2122</v>
      </c>
      <c r="E247" s="15">
        <v>20.81</v>
      </c>
      <c r="F247" s="16">
        <v>8.9999999999999998E-4</v>
      </c>
      <c r="G247" s="16"/>
    </row>
    <row r="248" spans="1:7" x14ac:dyDescent="0.35">
      <c r="A248" s="13" t="s">
        <v>2150</v>
      </c>
      <c r="B248" s="32" t="s">
        <v>2151</v>
      </c>
      <c r="C248" s="32" t="s">
        <v>299</v>
      </c>
      <c r="D248" s="14">
        <v>17124</v>
      </c>
      <c r="E248" s="15">
        <v>20.61</v>
      </c>
      <c r="F248" s="16">
        <v>8.9999999999999998E-4</v>
      </c>
      <c r="G248" s="16"/>
    </row>
    <row r="249" spans="1:7" x14ac:dyDescent="0.35">
      <c r="A249" s="13" t="s">
        <v>2152</v>
      </c>
      <c r="B249" s="32" t="s">
        <v>2153</v>
      </c>
      <c r="C249" s="32" t="s">
        <v>2154</v>
      </c>
      <c r="D249" s="14">
        <v>2895</v>
      </c>
      <c r="E249" s="15">
        <v>19.78</v>
      </c>
      <c r="F249" s="16">
        <v>8.0000000000000004E-4</v>
      </c>
      <c r="G249" s="16"/>
    </row>
    <row r="250" spans="1:7" x14ac:dyDescent="0.35">
      <c r="A250" s="13" t="s">
        <v>2155</v>
      </c>
      <c r="B250" s="32" t="s">
        <v>2156</v>
      </c>
      <c r="C250" s="32" t="s">
        <v>1404</v>
      </c>
      <c r="D250" s="14">
        <v>2457</v>
      </c>
      <c r="E250" s="15">
        <v>18.7</v>
      </c>
      <c r="F250" s="16">
        <v>8.0000000000000004E-4</v>
      </c>
      <c r="G250" s="16"/>
    </row>
    <row r="251" spans="1:7" x14ac:dyDescent="0.35">
      <c r="A251" s="13" t="s">
        <v>2157</v>
      </c>
      <c r="B251" s="32" t="s">
        <v>2158</v>
      </c>
      <c r="C251" s="32" t="s">
        <v>436</v>
      </c>
      <c r="D251" s="14">
        <v>1968</v>
      </c>
      <c r="E251" s="15">
        <v>17.55</v>
      </c>
      <c r="F251" s="16">
        <v>8.0000000000000004E-4</v>
      </c>
      <c r="G251" s="16"/>
    </row>
    <row r="252" spans="1:7" x14ac:dyDescent="0.35">
      <c r="A252" s="13" t="s">
        <v>2159</v>
      </c>
      <c r="B252" s="32" t="s">
        <v>2160</v>
      </c>
      <c r="C252" s="32" t="s">
        <v>436</v>
      </c>
      <c r="D252" s="14">
        <v>8192</v>
      </c>
      <c r="E252" s="15">
        <v>16.59</v>
      </c>
      <c r="F252" s="16">
        <v>6.9999999999999999E-4</v>
      </c>
      <c r="G252" s="16"/>
    </row>
    <row r="253" spans="1:7" x14ac:dyDescent="0.35">
      <c r="A253" s="13" t="s">
        <v>2161</v>
      </c>
      <c r="B253" s="32" t="s">
        <v>2162</v>
      </c>
      <c r="C253" s="32" t="s">
        <v>523</v>
      </c>
      <c r="D253" s="14">
        <v>5385</v>
      </c>
      <c r="E253" s="15">
        <v>16.59</v>
      </c>
      <c r="F253" s="16">
        <v>6.9999999999999999E-4</v>
      </c>
      <c r="G253" s="16"/>
    </row>
    <row r="254" spans="1:7" x14ac:dyDescent="0.35">
      <c r="A254" s="13" t="s">
        <v>1387</v>
      </c>
      <c r="B254" s="32" t="s">
        <v>1388</v>
      </c>
      <c r="C254" s="32" t="s">
        <v>393</v>
      </c>
      <c r="D254" s="14">
        <v>1267</v>
      </c>
      <c r="E254" s="15">
        <v>15.42</v>
      </c>
      <c r="F254" s="16">
        <v>6.9999999999999999E-4</v>
      </c>
      <c r="G254" s="16"/>
    </row>
    <row r="255" spans="1:7" x14ac:dyDescent="0.35">
      <c r="A255" s="13" t="s">
        <v>2163</v>
      </c>
      <c r="B255" s="32" t="s">
        <v>2164</v>
      </c>
      <c r="C255" s="32" t="s">
        <v>299</v>
      </c>
      <c r="D255" s="14">
        <v>19131</v>
      </c>
      <c r="E255" s="15">
        <v>14.63</v>
      </c>
      <c r="F255" s="16">
        <v>5.9999999999999995E-4</v>
      </c>
      <c r="G255" s="16"/>
    </row>
    <row r="256" spans="1:7" x14ac:dyDescent="0.35">
      <c r="A256" s="13" t="s">
        <v>2165</v>
      </c>
      <c r="B256" s="32" t="s">
        <v>2166</v>
      </c>
      <c r="C256" s="32" t="s">
        <v>299</v>
      </c>
      <c r="D256" s="14">
        <v>23371</v>
      </c>
      <c r="E256" s="15">
        <v>12.1</v>
      </c>
      <c r="F256" s="16">
        <v>5.0000000000000001E-4</v>
      </c>
      <c r="G256" s="16"/>
    </row>
    <row r="257" spans="1:7" x14ac:dyDescent="0.35">
      <c r="A257" s="13" t="s">
        <v>2167</v>
      </c>
      <c r="B257" s="32" t="s">
        <v>2168</v>
      </c>
      <c r="C257" s="32" t="s">
        <v>304</v>
      </c>
      <c r="D257" s="14">
        <v>6242</v>
      </c>
      <c r="E257" s="15">
        <v>9.26</v>
      </c>
      <c r="F257" s="16">
        <v>4.0000000000000002E-4</v>
      </c>
      <c r="G257" s="16"/>
    </row>
    <row r="258" spans="1:7" x14ac:dyDescent="0.35">
      <c r="A258" s="17" t="s">
        <v>193</v>
      </c>
      <c r="B258" s="33"/>
      <c r="C258" s="33"/>
      <c r="D258" s="18"/>
      <c r="E258" s="37">
        <v>23268.400000000001</v>
      </c>
      <c r="F258" s="38">
        <v>0.99719999999999998</v>
      </c>
      <c r="G258" s="21"/>
    </row>
    <row r="259" spans="1:7" x14ac:dyDescent="0.35">
      <c r="A259" s="17" t="s">
        <v>514</v>
      </c>
      <c r="B259" s="32"/>
      <c r="C259" s="32"/>
      <c r="D259" s="14"/>
      <c r="E259" s="15"/>
      <c r="F259" s="16"/>
      <c r="G259" s="16"/>
    </row>
    <row r="260" spans="1:7" x14ac:dyDescent="0.35">
      <c r="A260" s="17" t="s">
        <v>193</v>
      </c>
      <c r="B260" s="32"/>
      <c r="C260" s="32"/>
      <c r="D260" s="14"/>
      <c r="E260" s="39" t="s">
        <v>131</v>
      </c>
      <c r="F260" s="40" t="s">
        <v>131</v>
      </c>
      <c r="G260" s="16"/>
    </row>
    <row r="261" spans="1:7" x14ac:dyDescent="0.35">
      <c r="A261" s="24" t="s">
        <v>196</v>
      </c>
      <c r="B261" s="34"/>
      <c r="C261" s="34"/>
      <c r="D261" s="25"/>
      <c r="E261" s="29">
        <v>23268.400000000001</v>
      </c>
      <c r="F261" s="30">
        <v>0.99719999999999998</v>
      </c>
      <c r="G261" s="21"/>
    </row>
    <row r="262" spans="1:7" x14ac:dyDescent="0.35">
      <c r="A262" s="13"/>
      <c r="B262" s="32"/>
      <c r="C262" s="32"/>
      <c r="D262" s="14"/>
      <c r="E262" s="15"/>
      <c r="F262" s="16"/>
      <c r="G262" s="16"/>
    </row>
    <row r="263" spans="1:7" x14ac:dyDescent="0.35">
      <c r="A263" s="13"/>
      <c r="B263" s="32"/>
      <c r="C263" s="32"/>
      <c r="D263" s="14"/>
      <c r="E263" s="15"/>
      <c r="F263" s="16"/>
      <c r="G263" s="16"/>
    </row>
    <row r="264" spans="1:7" x14ac:dyDescent="0.35">
      <c r="A264" s="17" t="s">
        <v>205</v>
      </c>
      <c r="B264" s="32"/>
      <c r="C264" s="32"/>
      <c r="D264" s="14"/>
      <c r="E264" s="15"/>
      <c r="F264" s="16"/>
      <c r="G264" s="16"/>
    </row>
    <row r="265" spans="1:7" x14ac:dyDescent="0.35">
      <c r="A265" s="13" t="s">
        <v>206</v>
      </c>
      <c r="B265" s="32"/>
      <c r="C265" s="32"/>
      <c r="D265" s="14"/>
      <c r="E265" s="15">
        <v>119.98</v>
      </c>
      <c r="F265" s="16">
        <v>5.1000000000000004E-3</v>
      </c>
      <c r="G265" s="16">
        <v>6.6451999999999997E-2</v>
      </c>
    </row>
    <row r="266" spans="1:7" x14ac:dyDescent="0.35">
      <c r="A266" s="17" t="s">
        <v>193</v>
      </c>
      <c r="B266" s="33"/>
      <c r="C266" s="33"/>
      <c r="D266" s="18"/>
      <c r="E266" s="37">
        <v>119.98</v>
      </c>
      <c r="F266" s="38">
        <v>5.1000000000000004E-3</v>
      </c>
      <c r="G266" s="21"/>
    </row>
    <row r="267" spans="1:7" x14ac:dyDescent="0.35">
      <c r="A267" s="13"/>
      <c r="B267" s="32"/>
      <c r="C267" s="32"/>
      <c r="D267" s="14"/>
      <c r="E267" s="15"/>
      <c r="F267" s="16"/>
      <c r="G267" s="16"/>
    </row>
    <row r="268" spans="1:7" x14ac:dyDescent="0.35">
      <c r="A268" s="24" t="s">
        <v>196</v>
      </c>
      <c r="B268" s="34"/>
      <c r="C268" s="34"/>
      <c r="D268" s="25"/>
      <c r="E268" s="19">
        <v>119.98</v>
      </c>
      <c r="F268" s="20">
        <v>5.1000000000000004E-3</v>
      </c>
      <c r="G268" s="21"/>
    </row>
    <row r="269" spans="1:7" x14ac:dyDescent="0.35">
      <c r="A269" s="13" t="s">
        <v>207</v>
      </c>
      <c r="B269" s="32"/>
      <c r="C269" s="32"/>
      <c r="D269" s="14"/>
      <c r="E269" s="15">
        <v>2.18433E-2</v>
      </c>
      <c r="F269" s="16">
        <v>0</v>
      </c>
      <c r="G269" s="16"/>
    </row>
    <row r="270" spans="1:7" x14ac:dyDescent="0.35">
      <c r="A270" s="13" t="s">
        <v>208</v>
      </c>
      <c r="B270" s="32"/>
      <c r="C270" s="32"/>
      <c r="D270" s="14"/>
      <c r="E270" s="36">
        <v>-56.151843300000003</v>
      </c>
      <c r="F270" s="26">
        <v>-2.3E-3</v>
      </c>
      <c r="G270" s="16">
        <v>6.6451999999999997E-2</v>
      </c>
    </row>
    <row r="271" spans="1:7" x14ac:dyDescent="0.35">
      <c r="A271" s="27" t="s">
        <v>209</v>
      </c>
      <c r="B271" s="35"/>
      <c r="C271" s="35"/>
      <c r="D271" s="28"/>
      <c r="E271" s="29">
        <v>23332.25</v>
      </c>
      <c r="F271" s="30">
        <v>1</v>
      </c>
      <c r="G271" s="30"/>
    </row>
    <row r="276" spans="1:3" x14ac:dyDescent="0.35">
      <c r="A276" s="1" t="s">
        <v>212</v>
      </c>
    </row>
    <row r="277" spans="1:3" x14ac:dyDescent="0.35">
      <c r="A277" s="48" t="s">
        <v>213</v>
      </c>
      <c r="B277" s="3" t="s">
        <v>131</v>
      </c>
    </row>
    <row r="278" spans="1:3" x14ac:dyDescent="0.35">
      <c r="A278" t="s">
        <v>214</v>
      </c>
    </row>
    <row r="279" spans="1:3" x14ac:dyDescent="0.35">
      <c r="A279" t="s">
        <v>267</v>
      </c>
      <c r="B279" t="s">
        <v>216</v>
      </c>
      <c r="C279" t="s">
        <v>216</v>
      </c>
    </row>
    <row r="280" spans="1:3" x14ac:dyDescent="0.35">
      <c r="B280" s="49">
        <v>45625</v>
      </c>
      <c r="C280" s="49">
        <v>45657</v>
      </c>
    </row>
    <row r="281" spans="1:3" x14ac:dyDescent="0.35">
      <c r="A281" t="s">
        <v>515</v>
      </c>
      <c r="B281">
        <v>16.3523</v>
      </c>
      <c r="C281">
        <v>16.261099999999999</v>
      </c>
    </row>
    <row r="282" spans="1:3" x14ac:dyDescent="0.35">
      <c r="A282" t="s">
        <v>269</v>
      </c>
      <c r="B282">
        <v>16.3523</v>
      </c>
      <c r="C282">
        <v>16.261099999999999</v>
      </c>
    </row>
    <row r="283" spans="1:3" x14ac:dyDescent="0.35">
      <c r="A283" t="s">
        <v>516</v>
      </c>
      <c r="B283">
        <v>16.0307</v>
      </c>
      <c r="C283">
        <v>15.932700000000001</v>
      </c>
    </row>
    <row r="284" spans="1:3" x14ac:dyDescent="0.35">
      <c r="A284" t="s">
        <v>271</v>
      </c>
      <c r="B284">
        <v>16.03</v>
      </c>
      <c r="C284">
        <v>15.932</v>
      </c>
    </row>
    <row r="286" spans="1:3" x14ac:dyDescent="0.35">
      <c r="A286" t="s">
        <v>218</v>
      </c>
      <c r="B286" s="3" t="s">
        <v>131</v>
      </c>
    </row>
    <row r="287" spans="1:3" x14ac:dyDescent="0.35">
      <c r="A287" t="s">
        <v>219</v>
      </c>
      <c r="B287" s="3" t="s">
        <v>131</v>
      </c>
    </row>
    <row r="288" spans="1:3" ht="30" customHeight="1" x14ac:dyDescent="0.35">
      <c r="A288" s="48" t="s">
        <v>220</v>
      </c>
      <c r="B288" s="3" t="s">
        <v>131</v>
      </c>
    </row>
    <row r="289" spans="1:4" ht="30" customHeight="1" x14ac:dyDescent="0.35">
      <c r="A289" s="48" t="s">
        <v>221</v>
      </c>
      <c r="B289" s="3" t="s">
        <v>131</v>
      </c>
    </row>
    <row r="290" spans="1:4" x14ac:dyDescent="0.35">
      <c r="A290" t="s">
        <v>517</v>
      </c>
      <c r="B290" s="50">
        <v>0.1517</v>
      </c>
    </row>
    <row r="291" spans="1:4" ht="45" customHeight="1" x14ac:dyDescent="0.35">
      <c r="A291" s="48" t="s">
        <v>223</v>
      </c>
      <c r="B291" s="3" t="s">
        <v>131</v>
      </c>
    </row>
    <row r="292" spans="1:4" x14ac:dyDescent="0.35">
      <c r="B292" s="3"/>
    </row>
    <row r="293" spans="1:4" ht="30" customHeight="1" x14ac:dyDescent="0.35">
      <c r="A293" s="48" t="s">
        <v>224</v>
      </c>
      <c r="B293" s="3" t="s">
        <v>131</v>
      </c>
    </row>
    <row r="294" spans="1:4" ht="30" customHeight="1" x14ac:dyDescent="0.35">
      <c r="A294" s="48" t="s">
        <v>225</v>
      </c>
      <c r="B294" t="s">
        <v>131</v>
      </c>
    </row>
    <row r="295" spans="1:4" ht="30" customHeight="1" x14ac:dyDescent="0.35">
      <c r="A295" s="48" t="s">
        <v>226</v>
      </c>
      <c r="B295" s="3" t="s">
        <v>131</v>
      </c>
    </row>
    <row r="296" spans="1:4" ht="30" customHeight="1" x14ac:dyDescent="0.35">
      <c r="A296" s="48" t="s">
        <v>227</v>
      </c>
      <c r="B296" s="3" t="s">
        <v>131</v>
      </c>
    </row>
    <row r="298" spans="1:4" ht="70" customHeight="1" x14ac:dyDescent="0.35">
      <c r="A298" s="71" t="s">
        <v>237</v>
      </c>
      <c r="B298" s="71" t="s">
        <v>238</v>
      </c>
      <c r="C298" s="71" t="s">
        <v>5</v>
      </c>
      <c r="D298" s="71" t="s">
        <v>6</v>
      </c>
    </row>
    <row r="299" spans="1:4" ht="70" customHeight="1" x14ac:dyDescent="0.35">
      <c r="A299" s="71" t="s">
        <v>2169</v>
      </c>
      <c r="B299" s="71"/>
      <c r="C299" s="71" t="s">
        <v>50</v>
      </c>
      <c r="D299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H49"/>
  <sheetViews>
    <sheetView showGridLines="0" workbookViewId="0">
      <pane ySplit="4" topLeftCell="A5" activePane="bottomLeft" state="frozen"/>
      <selection pane="bottomLeft" activeCell="B31" sqref="B31"/>
    </sheetView>
  </sheetViews>
  <sheetFormatPr defaultRowHeight="14.5" x14ac:dyDescent="0.35"/>
  <cols>
    <col min="1" max="1" width="50.54296875" customWidth="1"/>
    <col min="2" max="2" width="22" bestFit="1" customWidth="1"/>
    <col min="3" max="3" width="26.7265625" customWidth="1"/>
    <col min="4" max="4" width="22" customWidth="1"/>
    <col min="5" max="5" width="16.453125" customWidth="1"/>
    <col min="6" max="6" width="22" customWidth="1"/>
    <col min="7" max="7" width="6.1796875" style="2" bestFit="1" customWidth="1"/>
    <col min="12" max="12" width="70.26953125" bestFit="1" customWidth="1"/>
    <col min="13" max="13" width="10.81640625" bestFit="1" customWidth="1"/>
    <col min="14" max="14" width="10.54296875" bestFit="1" customWidth="1"/>
    <col min="15" max="15" width="12" bestFit="1" customWidth="1"/>
    <col min="16" max="16" width="12.54296875" customWidth="1"/>
  </cols>
  <sheetData>
    <row r="1" spans="1:8" ht="36.75" customHeight="1" x14ac:dyDescent="0.35">
      <c r="A1" s="74" t="s">
        <v>2170</v>
      </c>
      <c r="B1" s="75"/>
      <c r="C1" s="75"/>
      <c r="D1" s="75"/>
      <c r="E1" s="75"/>
      <c r="F1" s="75"/>
      <c r="G1" s="76"/>
      <c r="H1" s="47" t="str">
        <f>HYPERLINK("[EDEL_Portfolio Monthly Notes 31-Dec-2024.xlsx]Index!A1","Index")</f>
        <v>Index</v>
      </c>
    </row>
    <row r="2" spans="1:8" ht="19.5" customHeight="1" x14ac:dyDescent="0.35">
      <c r="A2" s="74" t="s">
        <v>2171</v>
      </c>
      <c r="B2" s="75"/>
      <c r="C2" s="75"/>
      <c r="D2" s="75"/>
      <c r="E2" s="75"/>
      <c r="F2" s="75"/>
      <c r="G2" s="76"/>
    </row>
    <row r="4" spans="1:8" ht="48" customHeight="1" x14ac:dyDescent="0.35">
      <c r="A4" s="4" t="s">
        <v>123</v>
      </c>
      <c r="B4" s="4" t="s">
        <v>124</v>
      </c>
      <c r="C4" s="4" t="s">
        <v>125</v>
      </c>
      <c r="D4" s="5" t="s">
        <v>126</v>
      </c>
      <c r="E4" s="6" t="s">
        <v>127</v>
      </c>
      <c r="F4" s="6" t="s">
        <v>128</v>
      </c>
      <c r="G4" s="7" t="s">
        <v>129</v>
      </c>
    </row>
    <row r="5" spans="1:8" x14ac:dyDescent="0.35">
      <c r="A5" s="8"/>
      <c r="B5" s="31"/>
      <c r="C5" s="31"/>
      <c r="D5" s="9"/>
      <c r="E5" s="10"/>
      <c r="F5" s="11"/>
      <c r="G5" s="12"/>
    </row>
    <row r="6" spans="1:8" x14ac:dyDescent="0.35">
      <c r="A6" s="13"/>
      <c r="B6" s="32"/>
      <c r="C6" s="32"/>
      <c r="D6" s="14"/>
      <c r="E6" s="15"/>
      <c r="F6" s="16"/>
      <c r="G6" s="16"/>
    </row>
    <row r="7" spans="1:8" x14ac:dyDescent="0.35">
      <c r="A7" s="13"/>
      <c r="B7" s="32"/>
      <c r="C7" s="32"/>
      <c r="D7" s="14"/>
      <c r="E7" s="15"/>
      <c r="F7" s="16"/>
      <c r="G7" s="16"/>
    </row>
    <row r="8" spans="1:8" x14ac:dyDescent="0.35">
      <c r="A8" s="17" t="s">
        <v>1172</v>
      </c>
      <c r="B8" s="32"/>
      <c r="C8" s="32"/>
      <c r="D8" s="14"/>
      <c r="E8" s="15"/>
      <c r="F8" s="16"/>
      <c r="G8" s="16"/>
    </row>
    <row r="9" spans="1:8" x14ac:dyDescent="0.35">
      <c r="A9" s="13" t="s">
        <v>2172</v>
      </c>
      <c r="B9" s="32" t="s">
        <v>2173</v>
      </c>
      <c r="C9" s="32"/>
      <c r="D9" s="14">
        <v>12636621</v>
      </c>
      <c r="E9" s="15">
        <v>9818.65</v>
      </c>
      <c r="F9" s="16">
        <v>0.50390000000000001</v>
      </c>
      <c r="G9" s="16"/>
    </row>
    <row r="10" spans="1:8" x14ac:dyDescent="0.35">
      <c r="A10" s="13" t="s">
        <v>2174</v>
      </c>
      <c r="B10" s="32" t="s">
        <v>2175</v>
      </c>
      <c r="C10" s="32"/>
      <c r="D10" s="14">
        <v>11038226</v>
      </c>
      <c r="E10" s="15">
        <v>9673.9</v>
      </c>
      <c r="F10" s="16">
        <v>0.49640000000000001</v>
      </c>
      <c r="G10" s="16"/>
    </row>
    <row r="11" spans="1:8" x14ac:dyDescent="0.35">
      <c r="A11" s="17" t="s">
        <v>193</v>
      </c>
      <c r="B11" s="33"/>
      <c r="C11" s="33"/>
      <c r="D11" s="18"/>
      <c r="E11" s="19">
        <v>19492.55</v>
      </c>
      <c r="F11" s="20">
        <v>1.0003</v>
      </c>
      <c r="G11" s="21"/>
    </row>
    <row r="12" spans="1:8" x14ac:dyDescent="0.35">
      <c r="A12" s="13"/>
      <c r="B12" s="32"/>
      <c r="C12" s="32"/>
      <c r="D12" s="14"/>
      <c r="E12" s="15"/>
      <c r="F12" s="16"/>
      <c r="G12" s="16"/>
    </row>
    <row r="13" spans="1:8" x14ac:dyDescent="0.35">
      <c r="A13" s="24" t="s">
        <v>196</v>
      </c>
      <c r="B13" s="34"/>
      <c r="C13" s="34"/>
      <c r="D13" s="25"/>
      <c r="E13" s="19">
        <v>19492.55</v>
      </c>
      <c r="F13" s="20">
        <v>1.0003</v>
      </c>
      <c r="G13" s="21"/>
    </row>
    <row r="14" spans="1:8" x14ac:dyDescent="0.35">
      <c r="A14" s="13"/>
      <c r="B14" s="32"/>
      <c r="C14" s="32"/>
      <c r="D14" s="14"/>
      <c r="E14" s="15"/>
      <c r="F14" s="16"/>
      <c r="G14" s="16"/>
    </row>
    <row r="15" spans="1:8" x14ac:dyDescent="0.35">
      <c r="A15" s="17" t="s">
        <v>205</v>
      </c>
      <c r="B15" s="32"/>
      <c r="C15" s="32"/>
      <c r="D15" s="14"/>
      <c r="E15" s="15"/>
      <c r="F15" s="16"/>
      <c r="G15" s="16"/>
    </row>
    <row r="16" spans="1:8" x14ac:dyDescent="0.35">
      <c r="A16" s="13" t="s">
        <v>206</v>
      </c>
      <c r="B16" s="32"/>
      <c r="C16" s="32"/>
      <c r="D16" s="14"/>
      <c r="E16" s="15">
        <v>80.89</v>
      </c>
      <c r="F16" s="16">
        <v>4.1999999999999997E-3</v>
      </c>
      <c r="G16" s="16">
        <v>6.6451999999999997E-2</v>
      </c>
    </row>
    <row r="17" spans="1:7" x14ac:dyDescent="0.35">
      <c r="A17" s="17" t="s">
        <v>193</v>
      </c>
      <c r="B17" s="33"/>
      <c r="C17" s="33"/>
      <c r="D17" s="18"/>
      <c r="E17" s="19">
        <v>80.89</v>
      </c>
      <c r="F17" s="20">
        <v>4.1999999999999997E-3</v>
      </c>
      <c r="G17" s="21"/>
    </row>
    <row r="18" spans="1:7" x14ac:dyDescent="0.35">
      <c r="A18" s="13"/>
      <c r="B18" s="32"/>
      <c r="C18" s="32"/>
      <c r="D18" s="14"/>
      <c r="E18" s="15"/>
      <c r="F18" s="16"/>
      <c r="G18" s="16"/>
    </row>
    <row r="19" spans="1:7" x14ac:dyDescent="0.35">
      <c r="A19" s="24" t="s">
        <v>196</v>
      </c>
      <c r="B19" s="34"/>
      <c r="C19" s="34"/>
      <c r="D19" s="25"/>
      <c r="E19" s="19">
        <v>80.89</v>
      </c>
      <c r="F19" s="20">
        <v>4.1999999999999997E-3</v>
      </c>
      <c r="G19" s="21"/>
    </row>
    <row r="20" spans="1:7" x14ac:dyDescent="0.35">
      <c r="A20" s="13" t="s">
        <v>207</v>
      </c>
      <c r="B20" s="32"/>
      <c r="C20" s="32"/>
      <c r="D20" s="14"/>
      <c r="E20" s="15">
        <v>1.4726E-2</v>
      </c>
      <c r="F20" s="16">
        <v>0</v>
      </c>
      <c r="G20" s="16"/>
    </row>
    <row r="21" spans="1:7" x14ac:dyDescent="0.35">
      <c r="A21" s="13" t="s">
        <v>208</v>
      </c>
      <c r="B21" s="32"/>
      <c r="C21" s="32"/>
      <c r="D21" s="14"/>
      <c r="E21" s="36">
        <v>-86.804726000000002</v>
      </c>
      <c r="F21" s="26">
        <v>-4.4999999999999997E-3</v>
      </c>
      <c r="G21" s="16">
        <v>6.6450999999999996E-2</v>
      </c>
    </row>
    <row r="22" spans="1:7" x14ac:dyDescent="0.35">
      <c r="A22" s="27" t="s">
        <v>209</v>
      </c>
      <c r="B22" s="35"/>
      <c r="C22" s="35"/>
      <c r="D22" s="28"/>
      <c r="E22" s="29">
        <v>19486.650000000001</v>
      </c>
      <c r="F22" s="30">
        <v>1</v>
      </c>
      <c r="G22" s="30"/>
    </row>
    <row r="27" spans="1:7" x14ac:dyDescent="0.35">
      <c r="A27" s="1" t="s">
        <v>212</v>
      </c>
    </row>
    <row r="28" spans="1:7" x14ac:dyDescent="0.35">
      <c r="A28" s="48" t="s">
        <v>213</v>
      </c>
      <c r="B28" s="3" t="s">
        <v>131</v>
      </c>
    </row>
    <row r="29" spans="1:7" x14ac:dyDescent="0.35">
      <c r="A29" t="s">
        <v>214</v>
      </c>
    </row>
    <row r="30" spans="1:7" x14ac:dyDescent="0.35">
      <c r="A30" t="s">
        <v>267</v>
      </c>
      <c r="B30" t="s">
        <v>216</v>
      </c>
      <c r="C30" t="s">
        <v>216</v>
      </c>
    </row>
    <row r="31" spans="1:7" x14ac:dyDescent="0.35">
      <c r="B31" s="49">
        <v>45625</v>
      </c>
      <c r="C31" s="49">
        <v>45657</v>
      </c>
    </row>
    <row r="32" spans="1:7" x14ac:dyDescent="0.35">
      <c r="A32" t="s">
        <v>515</v>
      </c>
      <c r="B32">
        <v>15.138999999999999</v>
      </c>
      <c r="C32">
        <v>14.824</v>
      </c>
    </row>
    <row r="33" spans="1:4" x14ac:dyDescent="0.35">
      <c r="A33" t="s">
        <v>269</v>
      </c>
      <c r="B33">
        <v>15.138999999999999</v>
      </c>
      <c r="C33">
        <v>14.824</v>
      </c>
    </row>
    <row r="34" spans="1:4" x14ac:dyDescent="0.35">
      <c r="A34" t="s">
        <v>516</v>
      </c>
      <c r="B34">
        <v>15.005000000000001</v>
      </c>
      <c r="C34">
        <v>14.686999999999999</v>
      </c>
    </row>
    <row r="35" spans="1:4" x14ac:dyDescent="0.35">
      <c r="A35" t="s">
        <v>271</v>
      </c>
      <c r="B35">
        <v>15.005000000000001</v>
      </c>
      <c r="C35">
        <v>14.686999999999999</v>
      </c>
    </row>
    <row r="37" spans="1:4" x14ac:dyDescent="0.35">
      <c r="A37" t="s">
        <v>218</v>
      </c>
      <c r="B37" s="3" t="s">
        <v>131</v>
      </c>
    </row>
    <row r="38" spans="1:4" x14ac:dyDescent="0.35">
      <c r="A38" t="s">
        <v>219</v>
      </c>
      <c r="B38" s="3" t="s">
        <v>131</v>
      </c>
    </row>
    <row r="39" spans="1:4" ht="30" customHeight="1" x14ac:dyDescent="0.35">
      <c r="A39" s="48" t="s">
        <v>220</v>
      </c>
      <c r="B39" s="3" t="s">
        <v>131</v>
      </c>
    </row>
    <row r="40" spans="1:4" ht="30" customHeight="1" x14ac:dyDescent="0.35">
      <c r="A40" s="48" t="s">
        <v>221</v>
      </c>
      <c r="B40" s="3" t="s">
        <v>131</v>
      </c>
    </row>
    <row r="41" spans="1:4" ht="45" customHeight="1" x14ac:dyDescent="0.35">
      <c r="A41" s="48" t="s">
        <v>621</v>
      </c>
      <c r="B41" s="3" t="s">
        <v>131</v>
      </c>
    </row>
    <row r="42" spans="1:4" x14ac:dyDescent="0.35">
      <c r="B42" s="3"/>
    </row>
    <row r="43" spans="1:4" ht="30" customHeight="1" x14ac:dyDescent="0.35">
      <c r="A43" s="48" t="s">
        <v>622</v>
      </c>
      <c r="B43" s="3" t="s">
        <v>131</v>
      </c>
    </row>
    <row r="44" spans="1:4" ht="30" customHeight="1" x14ac:dyDescent="0.35">
      <c r="A44" s="48" t="s">
        <v>623</v>
      </c>
      <c r="B44" t="s">
        <v>131</v>
      </c>
    </row>
    <row r="45" spans="1:4" ht="30" customHeight="1" x14ac:dyDescent="0.35">
      <c r="A45" s="48" t="s">
        <v>624</v>
      </c>
      <c r="B45" s="3" t="s">
        <v>131</v>
      </c>
    </row>
    <row r="46" spans="1:4" ht="30" customHeight="1" x14ac:dyDescent="0.35">
      <c r="A46" s="48" t="s">
        <v>625</v>
      </c>
      <c r="B46" s="3" t="s">
        <v>131</v>
      </c>
    </row>
    <row r="48" spans="1:4" ht="70" customHeight="1" x14ac:dyDescent="0.35">
      <c r="A48" s="71" t="s">
        <v>237</v>
      </c>
      <c r="B48" s="71" t="s">
        <v>238</v>
      </c>
      <c r="C48" s="71" t="s">
        <v>5</v>
      </c>
      <c r="D48" s="71" t="s">
        <v>6</v>
      </c>
    </row>
    <row r="49" spans="1:4" ht="70" customHeight="1" x14ac:dyDescent="0.35">
      <c r="A49" s="71" t="s">
        <v>2176</v>
      </c>
      <c r="B49" s="71"/>
      <c r="C49" s="71" t="s">
        <v>83</v>
      </c>
      <c r="D49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H60"/>
  <sheetViews>
    <sheetView showGridLines="0" workbookViewId="0">
      <pane ySplit="4" topLeftCell="A5" activePane="bottomLeft" state="frozen"/>
      <selection pane="bottomLeft" activeCell="A47" sqref="A47"/>
    </sheetView>
  </sheetViews>
  <sheetFormatPr defaultRowHeight="14.5" x14ac:dyDescent="0.35"/>
  <cols>
    <col min="1" max="1" width="50.54296875" customWidth="1"/>
    <col min="2" max="2" width="22" bestFit="1" customWidth="1"/>
    <col min="3" max="3" width="26.7265625" customWidth="1"/>
    <col min="4" max="4" width="22" customWidth="1"/>
    <col min="5" max="5" width="16.453125" customWidth="1"/>
    <col min="6" max="6" width="22" customWidth="1"/>
    <col min="7" max="7" width="6.1796875" style="2" bestFit="1" customWidth="1"/>
    <col min="12" max="12" width="70.26953125" bestFit="1" customWidth="1"/>
    <col min="13" max="13" width="10.81640625" bestFit="1" customWidth="1"/>
    <col min="14" max="14" width="10.54296875" bestFit="1" customWidth="1"/>
    <col min="15" max="15" width="12" bestFit="1" customWidth="1"/>
    <col min="16" max="16" width="12.54296875" customWidth="1"/>
  </cols>
  <sheetData>
    <row r="1" spans="1:8" ht="36.75" customHeight="1" x14ac:dyDescent="0.35">
      <c r="A1" s="74" t="s">
        <v>2177</v>
      </c>
      <c r="B1" s="75"/>
      <c r="C1" s="75"/>
      <c r="D1" s="75"/>
      <c r="E1" s="75"/>
      <c r="F1" s="75"/>
      <c r="G1" s="76"/>
      <c r="H1" s="47" t="str">
        <f>HYPERLINK("[EDEL_Portfolio Monthly Notes 31-Dec-2024.xlsx]Index!A1","Index")</f>
        <v>Index</v>
      </c>
    </row>
    <row r="2" spans="1:8" ht="19.5" customHeight="1" x14ac:dyDescent="0.35">
      <c r="A2" s="74" t="s">
        <v>2178</v>
      </c>
      <c r="B2" s="75"/>
      <c r="C2" s="75"/>
      <c r="D2" s="75"/>
      <c r="E2" s="75"/>
      <c r="F2" s="75"/>
      <c r="G2" s="76"/>
    </row>
    <row r="4" spans="1:8" ht="48" customHeight="1" x14ac:dyDescent="0.35">
      <c r="A4" s="4" t="s">
        <v>123</v>
      </c>
      <c r="B4" s="4" t="s">
        <v>124</v>
      </c>
      <c r="C4" s="4" t="s">
        <v>125</v>
      </c>
      <c r="D4" s="5" t="s">
        <v>126</v>
      </c>
      <c r="E4" s="6" t="s">
        <v>127</v>
      </c>
      <c r="F4" s="6" t="s">
        <v>128</v>
      </c>
      <c r="G4" s="7" t="s">
        <v>129</v>
      </c>
    </row>
    <row r="5" spans="1:8" x14ac:dyDescent="0.35">
      <c r="A5" s="8"/>
      <c r="B5" s="31"/>
      <c r="C5" s="31"/>
      <c r="D5" s="9"/>
      <c r="E5" s="10"/>
      <c r="F5" s="11"/>
      <c r="G5" s="12"/>
    </row>
    <row r="6" spans="1:8" x14ac:dyDescent="0.35">
      <c r="A6" s="13"/>
      <c r="B6" s="32"/>
      <c r="C6" s="32"/>
      <c r="D6" s="14"/>
      <c r="E6" s="15"/>
      <c r="F6" s="16"/>
      <c r="G6" s="16"/>
    </row>
    <row r="7" spans="1:8" x14ac:dyDescent="0.35">
      <c r="A7" s="13"/>
      <c r="B7" s="32"/>
      <c r="C7" s="32"/>
      <c r="D7" s="14"/>
      <c r="E7" s="15"/>
      <c r="F7" s="16"/>
      <c r="G7" s="16"/>
    </row>
    <row r="8" spans="1:8" x14ac:dyDescent="0.35">
      <c r="A8" s="17" t="s">
        <v>1172</v>
      </c>
      <c r="B8" s="32"/>
      <c r="C8" s="32"/>
      <c r="D8" s="14"/>
      <c r="E8" s="15"/>
      <c r="F8" s="16"/>
      <c r="G8" s="16"/>
    </row>
    <row r="9" spans="1:8" x14ac:dyDescent="0.35">
      <c r="A9" s="13" t="s">
        <v>2179</v>
      </c>
      <c r="B9" s="32" t="s">
        <v>2180</v>
      </c>
      <c r="C9" s="32"/>
      <c r="D9" s="14">
        <v>37745608.999999993</v>
      </c>
      <c r="E9" s="15">
        <v>457484.33</v>
      </c>
      <c r="F9" s="16">
        <v>0.99490000000000001</v>
      </c>
      <c r="G9" s="16"/>
    </row>
    <row r="10" spans="1:8" x14ac:dyDescent="0.35">
      <c r="A10" s="17" t="s">
        <v>193</v>
      </c>
      <c r="B10" s="33"/>
      <c r="C10" s="33"/>
      <c r="D10" s="18"/>
      <c r="E10" s="19">
        <v>457484.33</v>
      </c>
      <c r="F10" s="20">
        <v>0.99490000000000001</v>
      </c>
      <c r="G10" s="21"/>
    </row>
    <row r="11" spans="1:8" x14ac:dyDescent="0.35">
      <c r="A11" s="13"/>
      <c r="B11" s="32"/>
      <c r="C11" s="32"/>
      <c r="D11" s="14"/>
      <c r="E11" s="15"/>
      <c r="F11" s="16"/>
      <c r="G11" s="16"/>
    </row>
    <row r="12" spans="1:8" x14ac:dyDescent="0.35">
      <c r="A12" s="24" t="s">
        <v>196</v>
      </c>
      <c r="B12" s="34"/>
      <c r="C12" s="34"/>
      <c r="D12" s="25"/>
      <c r="E12" s="19">
        <v>457484.33</v>
      </c>
      <c r="F12" s="20">
        <v>0.99490000000000001</v>
      </c>
      <c r="G12" s="21"/>
    </row>
    <row r="13" spans="1:8" x14ac:dyDescent="0.35">
      <c r="A13" s="13"/>
      <c r="B13" s="32"/>
      <c r="C13" s="32"/>
      <c r="D13" s="14"/>
      <c r="E13" s="15"/>
      <c r="F13" s="16"/>
      <c r="G13" s="16"/>
    </row>
    <row r="14" spans="1:8" x14ac:dyDescent="0.35">
      <c r="A14" s="17" t="s">
        <v>205</v>
      </c>
      <c r="B14" s="32"/>
      <c r="C14" s="32"/>
      <c r="D14" s="14"/>
      <c r="E14" s="15"/>
      <c r="F14" s="16"/>
      <c r="G14" s="16"/>
    </row>
    <row r="15" spans="1:8" x14ac:dyDescent="0.35">
      <c r="A15" s="13" t="s">
        <v>206</v>
      </c>
      <c r="B15" s="32"/>
      <c r="C15" s="32"/>
      <c r="D15" s="14"/>
      <c r="E15" s="15">
        <v>2335.5700000000002</v>
      </c>
      <c r="F15" s="16">
        <v>5.1000000000000004E-3</v>
      </c>
      <c r="G15" s="16">
        <v>6.6451999999999997E-2</v>
      </c>
    </row>
    <row r="16" spans="1:8" x14ac:dyDescent="0.35">
      <c r="A16" s="17" t="s">
        <v>193</v>
      </c>
      <c r="B16" s="33"/>
      <c r="C16" s="33"/>
      <c r="D16" s="18"/>
      <c r="E16" s="19">
        <v>2335.5700000000002</v>
      </c>
      <c r="F16" s="20">
        <v>5.1000000000000004E-3</v>
      </c>
      <c r="G16" s="21"/>
    </row>
    <row r="17" spans="1:7" x14ac:dyDescent="0.35">
      <c r="A17" s="13"/>
      <c r="B17" s="32"/>
      <c r="C17" s="32"/>
      <c r="D17" s="14"/>
      <c r="E17" s="15"/>
      <c r="F17" s="16"/>
      <c r="G17" s="16"/>
    </row>
    <row r="18" spans="1:7" x14ac:dyDescent="0.35">
      <c r="A18" s="24" t="s">
        <v>196</v>
      </c>
      <c r="B18" s="34"/>
      <c r="C18" s="34"/>
      <c r="D18" s="25"/>
      <c r="E18" s="19">
        <v>2335.5700000000002</v>
      </c>
      <c r="F18" s="20">
        <v>5.1000000000000004E-3</v>
      </c>
      <c r="G18" s="21"/>
    </row>
    <row r="19" spans="1:7" x14ac:dyDescent="0.35">
      <c r="A19" s="13" t="s">
        <v>207</v>
      </c>
      <c r="B19" s="32"/>
      <c r="C19" s="32"/>
      <c r="D19" s="14"/>
      <c r="E19" s="15">
        <v>0.42521540000000002</v>
      </c>
      <c r="F19" s="16">
        <v>0</v>
      </c>
      <c r="G19" s="16"/>
    </row>
    <row r="20" spans="1:7" x14ac:dyDescent="0.35">
      <c r="A20" s="13" t="s">
        <v>208</v>
      </c>
      <c r="B20" s="32"/>
      <c r="C20" s="32"/>
      <c r="D20" s="14"/>
      <c r="E20" s="15">
        <v>3.0247845999999998</v>
      </c>
      <c r="F20" s="16">
        <v>0</v>
      </c>
      <c r="G20" s="16">
        <v>6.6451999999999997E-2</v>
      </c>
    </row>
    <row r="21" spans="1:7" x14ac:dyDescent="0.35">
      <c r="A21" s="27" t="s">
        <v>209</v>
      </c>
      <c r="B21" s="35"/>
      <c r="C21" s="35"/>
      <c r="D21" s="28"/>
      <c r="E21" s="29">
        <v>459823.35</v>
      </c>
      <c r="F21" s="30">
        <v>1</v>
      </c>
      <c r="G21" s="30"/>
    </row>
    <row r="26" spans="1:7" x14ac:dyDescent="0.35">
      <c r="A26" s="1" t="s">
        <v>212</v>
      </c>
    </row>
    <row r="27" spans="1:7" x14ac:dyDescent="0.35">
      <c r="A27" s="48" t="s">
        <v>213</v>
      </c>
      <c r="B27" s="3" t="s">
        <v>131</v>
      </c>
    </row>
    <row r="28" spans="1:7" x14ac:dyDescent="0.35">
      <c r="A28" t="s">
        <v>214</v>
      </c>
    </row>
    <row r="29" spans="1:7" x14ac:dyDescent="0.35">
      <c r="A29" t="s">
        <v>267</v>
      </c>
      <c r="B29" t="s">
        <v>216</v>
      </c>
      <c r="C29" t="s">
        <v>216</v>
      </c>
    </row>
    <row r="30" spans="1:7" x14ac:dyDescent="0.35">
      <c r="B30" s="49">
        <v>45625</v>
      </c>
      <c r="C30" s="49">
        <v>45657</v>
      </c>
    </row>
    <row r="31" spans="1:7" x14ac:dyDescent="0.35">
      <c r="A31" t="s">
        <v>515</v>
      </c>
      <c r="B31">
        <v>12.044</v>
      </c>
      <c r="C31">
        <v>12.0929</v>
      </c>
    </row>
    <row r="32" spans="1:7" x14ac:dyDescent="0.35">
      <c r="A32" t="s">
        <v>269</v>
      </c>
      <c r="B32">
        <v>12.044</v>
      </c>
      <c r="C32">
        <v>12.0929</v>
      </c>
    </row>
    <row r="33" spans="1:3" x14ac:dyDescent="0.35">
      <c r="A33" t="s">
        <v>516</v>
      </c>
      <c r="B33">
        <v>12.044</v>
      </c>
      <c r="C33">
        <v>12.0929</v>
      </c>
    </row>
    <row r="34" spans="1:3" x14ac:dyDescent="0.35">
      <c r="A34" t="s">
        <v>271</v>
      </c>
      <c r="B34">
        <v>12.044</v>
      </c>
      <c r="C34">
        <v>12.0929</v>
      </c>
    </row>
    <row r="36" spans="1:3" x14ac:dyDescent="0.35">
      <c r="A36" t="s">
        <v>218</v>
      </c>
      <c r="B36" s="3" t="s">
        <v>131</v>
      </c>
    </row>
    <row r="37" spans="1:3" x14ac:dyDescent="0.35">
      <c r="A37" t="s">
        <v>219</v>
      </c>
      <c r="B37" s="3" t="s">
        <v>131</v>
      </c>
    </row>
    <row r="38" spans="1:3" ht="30" customHeight="1" x14ac:dyDescent="0.35">
      <c r="A38" s="48" t="s">
        <v>220</v>
      </c>
      <c r="B38" s="3" t="s">
        <v>131</v>
      </c>
    </row>
    <row r="39" spans="1:3" ht="30" customHeight="1" x14ac:dyDescent="0.35">
      <c r="A39" s="48" t="s">
        <v>221</v>
      </c>
      <c r="B39" s="3" t="s">
        <v>131</v>
      </c>
    </row>
    <row r="40" spans="1:3" x14ac:dyDescent="0.35">
      <c r="A40" t="s">
        <v>222</v>
      </c>
      <c r="B40" s="50">
        <f>+B55</f>
        <v>7.1072265920446993</v>
      </c>
    </row>
    <row r="41" spans="1:3" ht="45" customHeight="1" x14ac:dyDescent="0.35">
      <c r="A41" s="48" t="s">
        <v>223</v>
      </c>
      <c r="B41" s="3" t="s">
        <v>131</v>
      </c>
    </row>
    <row r="42" spans="1:3" x14ac:dyDescent="0.35">
      <c r="B42" s="3"/>
    </row>
    <row r="43" spans="1:3" ht="30" customHeight="1" x14ac:dyDescent="0.35">
      <c r="A43" s="48" t="s">
        <v>224</v>
      </c>
      <c r="B43" s="3" t="s">
        <v>131</v>
      </c>
    </row>
    <row r="44" spans="1:3" ht="30" customHeight="1" x14ac:dyDescent="0.35">
      <c r="A44" s="48" t="s">
        <v>225</v>
      </c>
      <c r="B44" t="s">
        <v>131</v>
      </c>
    </row>
    <row r="45" spans="1:3" ht="30" customHeight="1" x14ac:dyDescent="0.35">
      <c r="A45" s="48" t="s">
        <v>226</v>
      </c>
      <c r="B45" s="3" t="s">
        <v>131</v>
      </c>
    </row>
    <row r="46" spans="1:3" ht="30" customHeight="1" x14ac:dyDescent="0.35">
      <c r="A46" s="48" t="s">
        <v>227</v>
      </c>
      <c r="B46" s="3" t="s">
        <v>131</v>
      </c>
    </row>
    <row r="48" spans="1:3" x14ac:dyDescent="0.35">
      <c r="A48" t="s">
        <v>228</v>
      </c>
    </row>
    <row r="49" spans="1:4" ht="30" customHeight="1" x14ac:dyDescent="0.35">
      <c r="A49" s="63" t="s">
        <v>229</v>
      </c>
      <c r="B49" s="64" t="s">
        <v>2181</v>
      </c>
    </row>
    <row r="50" spans="1:4" ht="45" customHeight="1" x14ac:dyDescent="0.35">
      <c r="A50" s="63" t="s">
        <v>231</v>
      </c>
      <c r="B50" s="64" t="s">
        <v>1176</v>
      </c>
    </row>
    <row r="51" spans="1:4" x14ac:dyDescent="0.35">
      <c r="A51" s="63"/>
      <c r="B51" s="63"/>
    </row>
    <row r="52" spans="1:4" x14ac:dyDescent="0.35">
      <c r="A52" s="63" t="s">
        <v>233</v>
      </c>
      <c r="B52" s="65">
        <v>7.2140162999591748</v>
      </c>
    </row>
    <row r="53" spans="1:4" x14ac:dyDescent="0.35">
      <c r="A53" s="63"/>
      <c r="B53" s="63"/>
    </row>
    <row r="54" spans="1:4" x14ac:dyDescent="0.35">
      <c r="A54" s="63" t="s">
        <v>234</v>
      </c>
      <c r="B54" s="66">
        <v>5.6632999999999996</v>
      </c>
    </row>
    <row r="55" spans="1:4" x14ac:dyDescent="0.35">
      <c r="A55" s="63" t="s">
        <v>235</v>
      </c>
      <c r="B55" s="66">
        <v>7.1072265920446993</v>
      </c>
    </row>
    <row r="56" spans="1:4" x14ac:dyDescent="0.35">
      <c r="A56" s="63"/>
      <c r="B56" s="63"/>
    </row>
    <row r="57" spans="1:4" x14ac:dyDescent="0.35">
      <c r="A57" s="63" t="s">
        <v>236</v>
      </c>
      <c r="B57" s="67">
        <v>45657</v>
      </c>
    </row>
    <row r="59" spans="1:4" ht="70" customHeight="1" x14ac:dyDescent="0.35">
      <c r="A59" s="71" t="s">
        <v>237</v>
      </c>
      <c r="B59" s="71" t="s">
        <v>238</v>
      </c>
      <c r="C59" s="71" t="s">
        <v>5</v>
      </c>
      <c r="D59" s="71" t="s">
        <v>6</v>
      </c>
    </row>
    <row r="60" spans="1:4" ht="70" customHeight="1" x14ac:dyDescent="0.35">
      <c r="A60" s="71" t="s">
        <v>2182</v>
      </c>
      <c r="B60" s="71"/>
      <c r="C60" s="71" t="s">
        <v>39</v>
      </c>
      <c r="D60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H79"/>
  <sheetViews>
    <sheetView showGridLines="0" workbookViewId="0">
      <pane ySplit="4" topLeftCell="A23" activePane="bottomLeft" state="frozen"/>
      <selection pane="bottomLeft" activeCell="B60" sqref="B60"/>
    </sheetView>
  </sheetViews>
  <sheetFormatPr defaultRowHeight="14.5" x14ac:dyDescent="0.35"/>
  <cols>
    <col min="1" max="1" width="50.54296875" customWidth="1"/>
    <col min="2" max="2" width="22" bestFit="1" customWidth="1"/>
    <col min="3" max="3" width="26.7265625" customWidth="1"/>
    <col min="4" max="4" width="22" customWidth="1"/>
    <col min="5" max="5" width="16.453125" customWidth="1"/>
    <col min="6" max="6" width="22" customWidth="1"/>
    <col min="7" max="7" width="6.1796875" style="2" bestFit="1" customWidth="1"/>
    <col min="12" max="12" width="70.26953125" bestFit="1" customWidth="1"/>
    <col min="13" max="13" width="10.81640625" bestFit="1" customWidth="1"/>
    <col min="14" max="14" width="10.54296875" bestFit="1" customWidth="1"/>
    <col min="15" max="15" width="12" bestFit="1" customWidth="1"/>
    <col min="16" max="16" width="12.54296875" customWidth="1"/>
  </cols>
  <sheetData>
    <row r="1" spans="1:8" ht="36.75" customHeight="1" x14ac:dyDescent="0.35">
      <c r="A1" s="74" t="s">
        <v>2183</v>
      </c>
      <c r="B1" s="75"/>
      <c r="C1" s="75"/>
      <c r="D1" s="75"/>
      <c r="E1" s="75"/>
      <c r="F1" s="75"/>
      <c r="G1" s="76"/>
      <c r="H1" s="47" t="str">
        <f>HYPERLINK("[EDEL_Portfolio Monthly Notes 31-Dec-2024.xlsx]Index!A1","Index")</f>
        <v>Index</v>
      </c>
    </row>
    <row r="2" spans="1:8" ht="19.5" customHeight="1" x14ac:dyDescent="0.35">
      <c r="A2" s="74" t="s">
        <v>2184</v>
      </c>
      <c r="B2" s="75"/>
      <c r="C2" s="75"/>
      <c r="D2" s="75"/>
      <c r="E2" s="75"/>
      <c r="F2" s="75"/>
      <c r="G2" s="76"/>
    </row>
    <row r="4" spans="1:8" ht="48" customHeight="1" x14ac:dyDescent="0.35">
      <c r="A4" s="4" t="s">
        <v>123</v>
      </c>
      <c r="B4" s="4" t="s">
        <v>124</v>
      </c>
      <c r="C4" s="4" t="s">
        <v>125</v>
      </c>
      <c r="D4" s="5" t="s">
        <v>126</v>
      </c>
      <c r="E4" s="6" t="s">
        <v>127</v>
      </c>
      <c r="F4" s="6" t="s">
        <v>128</v>
      </c>
      <c r="G4" s="7" t="s">
        <v>129</v>
      </c>
    </row>
    <row r="5" spans="1:8" x14ac:dyDescent="0.35">
      <c r="A5" s="8"/>
      <c r="B5" s="31"/>
      <c r="C5" s="31"/>
      <c r="D5" s="9"/>
      <c r="E5" s="10"/>
      <c r="F5" s="11"/>
      <c r="G5" s="12"/>
    </row>
    <row r="6" spans="1:8" x14ac:dyDescent="0.35">
      <c r="A6" s="17" t="s">
        <v>130</v>
      </c>
      <c r="B6" s="32"/>
      <c r="C6" s="32"/>
      <c r="D6" s="14"/>
      <c r="E6" s="15"/>
      <c r="F6" s="16"/>
      <c r="G6" s="16"/>
    </row>
    <row r="7" spans="1:8" x14ac:dyDescent="0.35">
      <c r="A7" s="17" t="s">
        <v>296</v>
      </c>
      <c r="B7" s="32"/>
      <c r="C7" s="32"/>
      <c r="D7" s="14"/>
      <c r="E7" s="15"/>
      <c r="F7" s="16"/>
      <c r="G7" s="16"/>
    </row>
    <row r="8" spans="1:8" x14ac:dyDescent="0.35">
      <c r="A8" s="13" t="s">
        <v>319</v>
      </c>
      <c r="B8" s="32" t="s">
        <v>320</v>
      </c>
      <c r="C8" s="32" t="s">
        <v>321</v>
      </c>
      <c r="D8" s="14">
        <v>33464</v>
      </c>
      <c r="E8" s="15">
        <v>631.25</v>
      </c>
      <c r="F8" s="16">
        <v>5.1299999999999998E-2</v>
      </c>
      <c r="G8" s="16"/>
    </row>
    <row r="9" spans="1:8" x14ac:dyDescent="0.35">
      <c r="A9" s="13" t="s">
        <v>316</v>
      </c>
      <c r="B9" s="32" t="s">
        <v>317</v>
      </c>
      <c r="C9" s="32" t="s">
        <v>318</v>
      </c>
      <c r="D9" s="14">
        <v>32642</v>
      </c>
      <c r="E9" s="15">
        <v>518.27</v>
      </c>
      <c r="F9" s="16">
        <v>4.2099999999999999E-2</v>
      </c>
      <c r="G9" s="16"/>
    </row>
    <row r="10" spans="1:8" x14ac:dyDescent="0.35">
      <c r="A10" s="13" t="s">
        <v>805</v>
      </c>
      <c r="B10" s="32" t="s">
        <v>806</v>
      </c>
      <c r="C10" s="32" t="s">
        <v>321</v>
      </c>
      <c r="D10" s="14">
        <v>8488</v>
      </c>
      <c r="E10" s="15">
        <v>517.66999999999996</v>
      </c>
      <c r="F10" s="16">
        <v>4.2099999999999999E-2</v>
      </c>
      <c r="G10" s="16"/>
    </row>
    <row r="11" spans="1:8" x14ac:dyDescent="0.35">
      <c r="A11" s="13" t="s">
        <v>448</v>
      </c>
      <c r="B11" s="32" t="s">
        <v>449</v>
      </c>
      <c r="C11" s="32" t="s">
        <v>321</v>
      </c>
      <c r="D11" s="14">
        <v>20996</v>
      </c>
      <c r="E11" s="15">
        <v>494.6</v>
      </c>
      <c r="F11" s="16">
        <v>4.02E-2</v>
      </c>
      <c r="G11" s="16"/>
    </row>
    <row r="12" spans="1:8" x14ac:dyDescent="0.35">
      <c r="A12" s="13" t="s">
        <v>300</v>
      </c>
      <c r="B12" s="32" t="s">
        <v>301</v>
      </c>
      <c r="C12" s="32" t="s">
        <v>299</v>
      </c>
      <c r="D12" s="14">
        <v>37756</v>
      </c>
      <c r="E12" s="15">
        <v>483.9</v>
      </c>
      <c r="F12" s="16">
        <v>3.9399999999999998E-2</v>
      </c>
      <c r="G12" s="16"/>
    </row>
    <row r="13" spans="1:8" x14ac:dyDescent="0.35">
      <c r="A13" s="13" t="s">
        <v>813</v>
      </c>
      <c r="B13" s="32" t="s">
        <v>814</v>
      </c>
      <c r="C13" s="32" t="s">
        <v>477</v>
      </c>
      <c r="D13" s="14">
        <v>29691</v>
      </c>
      <c r="E13" s="15">
        <v>482.61</v>
      </c>
      <c r="F13" s="16">
        <v>3.9199999999999999E-2</v>
      </c>
      <c r="G13" s="16"/>
    </row>
    <row r="14" spans="1:8" x14ac:dyDescent="0.35">
      <c r="A14" s="13" t="s">
        <v>329</v>
      </c>
      <c r="B14" s="32" t="s">
        <v>330</v>
      </c>
      <c r="C14" s="32" t="s">
        <v>331</v>
      </c>
      <c r="D14" s="14">
        <v>97949</v>
      </c>
      <c r="E14" s="15">
        <v>473.73</v>
      </c>
      <c r="F14" s="16">
        <v>3.85E-2</v>
      </c>
      <c r="G14" s="16"/>
    </row>
    <row r="15" spans="1:8" x14ac:dyDescent="0.35">
      <c r="A15" s="13" t="s">
        <v>811</v>
      </c>
      <c r="B15" s="32" t="s">
        <v>812</v>
      </c>
      <c r="C15" s="32" t="s">
        <v>441</v>
      </c>
      <c r="D15" s="14">
        <v>15449</v>
      </c>
      <c r="E15" s="15">
        <v>448.68</v>
      </c>
      <c r="F15" s="16">
        <v>3.6499999999999998E-2</v>
      </c>
      <c r="G15" s="16"/>
    </row>
    <row r="16" spans="1:8" x14ac:dyDescent="0.35">
      <c r="A16" s="13" t="s">
        <v>801</v>
      </c>
      <c r="B16" s="32" t="s">
        <v>802</v>
      </c>
      <c r="C16" s="32" t="s">
        <v>321</v>
      </c>
      <c r="D16" s="14">
        <v>32268</v>
      </c>
      <c r="E16" s="15">
        <v>448.04</v>
      </c>
      <c r="F16" s="16">
        <v>3.6400000000000002E-2</v>
      </c>
      <c r="G16" s="16"/>
    </row>
    <row r="17" spans="1:7" x14ac:dyDescent="0.35">
      <c r="A17" s="13" t="s">
        <v>374</v>
      </c>
      <c r="B17" s="32" t="s">
        <v>375</v>
      </c>
      <c r="C17" s="32" t="s">
        <v>307</v>
      </c>
      <c r="D17" s="14">
        <v>23220</v>
      </c>
      <c r="E17" s="15">
        <v>445.22</v>
      </c>
      <c r="F17" s="16">
        <v>3.6200000000000003E-2</v>
      </c>
      <c r="G17" s="16"/>
    </row>
    <row r="18" spans="1:7" x14ac:dyDescent="0.35">
      <c r="A18" s="13" t="s">
        <v>325</v>
      </c>
      <c r="B18" s="32" t="s">
        <v>326</v>
      </c>
      <c r="C18" s="32" t="s">
        <v>307</v>
      </c>
      <c r="D18" s="14">
        <v>10769</v>
      </c>
      <c r="E18" s="15">
        <v>440.97</v>
      </c>
      <c r="F18" s="16">
        <v>3.5900000000000001E-2</v>
      </c>
      <c r="G18" s="16"/>
    </row>
    <row r="19" spans="1:7" x14ac:dyDescent="0.35">
      <c r="A19" s="13" t="s">
        <v>943</v>
      </c>
      <c r="B19" s="32" t="s">
        <v>944</v>
      </c>
      <c r="C19" s="32" t="s">
        <v>371</v>
      </c>
      <c r="D19" s="14">
        <v>5913</v>
      </c>
      <c r="E19" s="15">
        <v>431.43</v>
      </c>
      <c r="F19" s="16">
        <v>3.5099999999999999E-2</v>
      </c>
      <c r="G19" s="16"/>
    </row>
    <row r="20" spans="1:7" x14ac:dyDescent="0.35">
      <c r="A20" s="13" t="s">
        <v>470</v>
      </c>
      <c r="B20" s="32" t="s">
        <v>471</v>
      </c>
      <c r="C20" s="32" t="s">
        <v>398</v>
      </c>
      <c r="D20" s="14">
        <v>6295</v>
      </c>
      <c r="E20" s="15">
        <v>411.44</v>
      </c>
      <c r="F20" s="16">
        <v>3.3500000000000002E-2</v>
      </c>
      <c r="G20" s="16"/>
    </row>
    <row r="21" spans="1:7" x14ac:dyDescent="0.35">
      <c r="A21" s="13" t="s">
        <v>383</v>
      </c>
      <c r="B21" s="32" t="s">
        <v>384</v>
      </c>
      <c r="C21" s="32" t="s">
        <v>321</v>
      </c>
      <c r="D21" s="14">
        <v>11756</v>
      </c>
      <c r="E21" s="15">
        <v>395.01</v>
      </c>
      <c r="F21" s="16">
        <v>3.2099999999999997E-2</v>
      </c>
      <c r="G21" s="16"/>
    </row>
    <row r="22" spans="1:7" x14ac:dyDescent="0.35">
      <c r="A22" s="13" t="s">
        <v>305</v>
      </c>
      <c r="B22" s="32" t="s">
        <v>306</v>
      </c>
      <c r="C22" s="32" t="s">
        <v>307</v>
      </c>
      <c r="D22" s="14">
        <v>20922</v>
      </c>
      <c r="E22" s="15">
        <v>393.33</v>
      </c>
      <c r="F22" s="16">
        <v>3.2000000000000001E-2</v>
      </c>
      <c r="G22" s="16"/>
    </row>
    <row r="23" spans="1:7" x14ac:dyDescent="0.35">
      <c r="A23" s="13" t="s">
        <v>1181</v>
      </c>
      <c r="B23" s="32" t="s">
        <v>1182</v>
      </c>
      <c r="C23" s="32" t="s">
        <v>310</v>
      </c>
      <c r="D23" s="14">
        <v>4512</v>
      </c>
      <c r="E23" s="15">
        <v>391.52</v>
      </c>
      <c r="F23" s="16">
        <v>3.1800000000000002E-2</v>
      </c>
      <c r="G23" s="16"/>
    </row>
    <row r="24" spans="1:7" x14ac:dyDescent="0.35">
      <c r="A24" s="13" t="s">
        <v>464</v>
      </c>
      <c r="B24" s="32" t="s">
        <v>465</v>
      </c>
      <c r="C24" s="32" t="s">
        <v>393</v>
      </c>
      <c r="D24" s="14">
        <v>23365</v>
      </c>
      <c r="E24" s="15">
        <v>391.39</v>
      </c>
      <c r="F24" s="16">
        <v>3.1800000000000002E-2</v>
      </c>
      <c r="G24" s="16"/>
    </row>
    <row r="25" spans="1:7" x14ac:dyDescent="0.35">
      <c r="A25" s="13" t="s">
        <v>799</v>
      </c>
      <c r="B25" s="32" t="s">
        <v>800</v>
      </c>
      <c r="C25" s="32" t="s">
        <v>343</v>
      </c>
      <c r="D25" s="14">
        <v>8164</v>
      </c>
      <c r="E25" s="15">
        <v>388.83</v>
      </c>
      <c r="F25" s="16">
        <v>3.1600000000000003E-2</v>
      </c>
      <c r="G25" s="16"/>
    </row>
    <row r="26" spans="1:7" x14ac:dyDescent="0.35">
      <c r="A26" s="13" t="s">
        <v>352</v>
      </c>
      <c r="B26" s="32" t="s">
        <v>353</v>
      </c>
      <c r="C26" s="32" t="s">
        <v>307</v>
      </c>
      <c r="D26" s="14">
        <v>22361</v>
      </c>
      <c r="E26" s="15">
        <v>381.52</v>
      </c>
      <c r="F26" s="16">
        <v>3.1E-2</v>
      </c>
      <c r="G26" s="16"/>
    </row>
    <row r="27" spans="1:7" x14ac:dyDescent="0.35">
      <c r="A27" s="13" t="s">
        <v>542</v>
      </c>
      <c r="B27" s="32" t="s">
        <v>543</v>
      </c>
      <c r="C27" s="32" t="s">
        <v>544</v>
      </c>
      <c r="D27" s="14">
        <v>14223</v>
      </c>
      <c r="E27" s="15">
        <v>381.27</v>
      </c>
      <c r="F27" s="16">
        <v>3.1E-2</v>
      </c>
      <c r="G27" s="16"/>
    </row>
    <row r="28" spans="1:7" x14ac:dyDescent="0.35">
      <c r="A28" s="13" t="s">
        <v>456</v>
      </c>
      <c r="B28" s="32" t="s">
        <v>457</v>
      </c>
      <c r="C28" s="32" t="s">
        <v>436</v>
      </c>
      <c r="D28" s="14">
        <v>21325</v>
      </c>
      <c r="E28" s="15">
        <v>381.24</v>
      </c>
      <c r="F28" s="16">
        <v>3.1E-2</v>
      </c>
      <c r="G28" s="16"/>
    </row>
    <row r="29" spans="1:7" x14ac:dyDescent="0.35">
      <c r="A29" s="13" t="s">
        <v>1873</v>
      </c>
      <c r="B29" s="32" t="s">
        <v>1874</v>
      </c>
      <c r="C29" s="32" t="s">
        <v>337</v>
      </c>
      <c r="D29" s="14">
        <v>15566</v>
      </c>
      <c r="E29" s="15">
        <v>380.23</v>
      </c>
      <c r="F29" s="16">
        <v>3.09E-2</v>
      </c>
      <c r="G29" s="16"/>
    </row>
    <row r="30" spans="1:7" x14ac:dyDescent="0.35">
      <c r="A30" s="13" t="s">
        <v>821</v>
      </c>
      <c r="B30" s="32" t="s">
        <v>822</v>
      </c>
      <c r="C30" s="32" t="s">
        <v>368</v>
      </c>
      <c r="D30" s="14">
        <v>1085</v>
      </c>
      <c r="E30" s="15">
        <v>369.99</v>
      </c>
      <c r="F30" s="16">
        <v>3.0099999999999998E-2</v>
      </c>
      <c r="G30" s="16"/>
    </row>
    <row r="31" spans="1:7" x14ac:dyDescent="0.35">
      <c r="A31" s="13" t="s">
        <v>335</v>
      </c>
      <c r="B31" s="32" t="s">
        <v>336</v>
      </c>
      <c r="C31" s="32" t="s">
        <v>337</v>
      </c>
      <c r="D31" s="14">
        <v>3226</v>
      </c>
      <c r="E31" s="15">
        <v>368.61</v>
      </c>
      <c r="F31" s="16">
        <v>0.03</v>
      </c>
      <c r="G31" s="16"/>
    </row>
    <row r="32" spans="1:7" x14ac:dyDescent="0.35">
      <c r="A32" s="13" t="s">
        <v>505</v>
      </c>
      <c r="B32" s="32" t="s">
        <v>506</v>
      </c>
      <c r="C32" s="32" t="s">
        <v>349</v>
      </c>
      <c r="D32" s="14">
        <v>4044</v>
      </c>
      <c r="E32" s="15">
        <v>355.82</v>
      </c>
      <c r="F32" s="16">
        <v>2.8899999999999999E-2</v>
      </c>
      <c r="G32" s="16"/>
    </row>
    <row r="33" spans="1:7" x14ac:dyDescent="0.35">
      <c r="A33" s="13" t="s">
        <v>497</v>
      </c>
      <c r="B33" s="32" t="s">
        <v>498</v>
      </c>
      <c r="C33" s="32" t="s">
        <v>414</v>
      </c>
      <c r="D33" s="14">
        <v>10334</v>
      </c>
      <c r="E33" s="15">
        <v>338.34</v>
      </c>
      <c r="F33" s="16">
        <v>2.75E-2</v>
      </c>
      <c r="G33" s="16"/>
    </row>
    <row r="34" spans="1:7" x14ac:dyDescent="0.35">
      <c r="A34" s="13" t="s">
        <v>2030</v>
      </c>
      <c r="B34" s="32" t="s">
        <v>2031</v>
      </c>
      <c r="C34" s="32" t="s">
        <v>368</v>
      </c>
      <c r="D34" s="14">
        <v>253</v>
      </c>
      <c r="E34" s="15">
        <v>330.51</v>
      </c>
      <c r="F34" s="16">
        <v>2.69E-2</v>
      </c>
      <c r="G34" s="16"/>
    </row>
    <row r="35" spans="1:7" x14ac:dyDescent="0.35">
      <c r="A35" s="13" t="s">
        <v>428</v>
      </c>
      <c r="B35" s="32" t="s">
        <v>429</v>
      </c>
      <c r="C35" s="32" t="s">
        <v>349</v>
      </c>
      <c r="D35" s="14">
        <v>13583</v>
      </c>
      <c r="E35" s="15">
        <v>321.70999999999998</v>
      </c>
      <c r="F35" s="16">
        <v>2.6200000000000001E-2</v>
      </c>
      <c r="G35" s="16"/>
    </row>
    <row r="36" spans="1:7" x14ac:dyDescent="0.35">
      <c r="A36" s="13" t="s">
        <v>823</v>
      </c>
      <c r="B36" s="32" t="s">
        <v>824</v>
      </c>
      <c r="C36" s="32" t="s">
        <v>321</v>
      </c>
      <c r="D36" s="14">
        <v>31291</v>
      </c>
      <c r="E36" s="15">
        <v>304.05</v>
      </c>
      <c r="F36" s="16">
        <v>2.47E-2</v>
      </c>
      <c r="G36" s="16"/>
    </row>
    <row r="37" spans="1:7" x14ac:dyDescent="0.35">
      <c r="A37" s="13" t="s">
        <v>314</v>
      </c>
      <c r="B37" s="32" t="s">
        <v>315</v>
      </c>
      <c r="C37" s="32" t="s">
        <v>299</v>
      </c>
      <c r="D37" s="14">
        <v>35486</v>
      </c>
      <c r="E37" s="15">
        <v>282.10000000000002</v>
      </c>
      <c r="F37" s="16">
        <v>2.29E-2</v>
      </c>
      <c r="G37" s="16"/>
    </row>
    <row r="38" spans="1:7" x14ac:dyDescent="0.35">
      <c r="A38" s="17" t="s">
        <v>193</v>
      </c>
      <c r="B38" s="33"/>
      <c r="C38" s="33"/>
      <c r="D38" s="18"/>
      <c r="E38" s="37">
        <v>12383.28</v>
      </c>
      <c r="F38" s="38">
        <v>1.0067999999999999</v>
      </c>
      <c r="G38" s="21"/>
    </row>
    <row r="39" spans="1:7" x14ac:dyDescent="0.35">
      <c r="A39" s="17" t="s">
        <v>514</v>
      </c>
      <c r="B39" s="32"/>
      <c r="C39" s="32"/>
      <c r="D39" s="14"/>
      <c r="E39" s="15"/>
      <c r="F39" s="16"/>
      <c r="G39" s="16"/>
    </row>
    <row r="40" spans="1:7" x14ac:dyDescent="0.35">
      <c r="A40" s="17" t="s">
        <v>193</v>
      </c>
      <c r="B40" s="32"/>
      <c r="C40" s="32"/>
      <c r="D40" s="14"/>
      <c r="E40" s="39" t="s">
        <v>131</v>
      </c>
      <c r="F40" s="40" t="s">
        <v>131</v>
      </c>
      <c r="G40" s="16"/>
    </row>
    <row r="41" spans="1:7" x14ac:dyDescent="0.35">
      <c r="A41" s="24" t="s">
        <v>196</v>
      </c>
      <c r="B41" s="34"/>
      <c r="C41" s="34"/>
      <c r="D41" s="25"/>
      <c r="E41" s="29">
        <v>12383.28</v>
      </c>
      <c r="F41" s="30">
        <v>1.0067999999999999</v>
      </c>
      <c r="G41" s="21"/>
    </row>
    <row r="42" spans="1:7" x14ac:dyDescent="0.35">
      <c r="A42" s="13"/>
      <c r="B42" s="32"/>
      <c r="C42" s="32"/>
      <c r="D42" s="14"/>
      <c r="E42" s="15"/>
      <c r="F42" s="16"/>
      <c r="G42" s="16"/>
    </row>
    <row r="43" spans="1:7" x14ac:dyDescent="0.35">
      <c r="A43" s="13"/>
      <c r="B43" s="32"/>
      <c r="C43" s="32"/>
      <c r="D43" s="14"/>
      <c r="E43" s="15"/>
      <c r="F43" s="16"/>
      <c r="G43" s="16"/>
    </row>
    <row r="44" spans="1:7" x14ac:dyDescent="0.35">
      <c r="A44" s="17" t="s">
        <v>205</v>
      </c>
      <c r="B44" s="32"/>
      <c r="C44" s="32"/>
      <c r="D44" s="14"/>
      <c r="E44" s="15"/>
      <c r="F44" s="16"/>
      <c r="G44" s="16"/>
    </row>
    <row r="45" spans="1:7" x14ac:dyDescent="0.35">
      <c r="A45" s="13" t="s">
        <v>206</v>
      </c>
      <c r="B45" s="32"/>
      <c r="C45" s="32"/>
      <c r="D45" s="14"/>
      <c r="E45" s="15">
        <v>146.97</v>
      </c>
      <c r="F45" s="16">
        <v>1.2E-2</v>
      </c>
      <c r="G45" s="16">
        <v>6.6451999999999997E-2</v>
      </c>
    </row>
    <row r="46" spans="1:7" x14ac:dyDescent="0.35">
      <c r="A46" s="17" t="s">
        <v>193</v>
      </c>
      <c r="B46" s="33"/>
      <c r="C46" s="33"/>
      <c r="D46" s="18"/>
      <c r="E46" s="37">
        <v>146.97</v>
      </c>
      <c r="F46" s="38">
        <v>1.2E-2</v>
      </c>
      <c r="G46" s="21"/>
    </row>
    <row r="47" spans="1:7" x14ac:dyDescent="0.35">
      <c r="A47" s="13"/>
      <c r="B47" s="32"/>
      <c r="C47" s="32"/>
      <c r="D47" s="14"/>
      <c r="E47" s="15"/>
      <c r="F47" s="16"/>
      <c r="G47" s="16"/>
    </row>
    <row r="48" spans="1:7" x14ac:dyDescent="0.35">
      <c r="A48" s="24" t="s">
        <v>196</v>
      </c>
      <c r="B48" s="34"/>
      <c r="C48" s="34"/>
      <c r="D48" s="25"/>
      <c r="E48" s="19">
        <v>146.97</v>
      </c>
      <c r="F48" s="20">
        <v>1.2E-2</v>
      </c>
      <c r="G48" s="21"/>
    </row>
    <row r="49" spans="1:7" x14ac:dyDescent="0.35">
      <c r="A49" s="13" t="s">
        <v>207</v>
      </c>
      <c r="B49" s="32"/>
      <c r="C49" s="32"/>
      <c r="D49" s="14"/>
      <c r="E49" s="15">
        <v>2.6758000000000001E-2</v>
      </c>
      <c r="F49" s="16">
        <v>1.9999999999999999E-6</v>
      </c>
      <c r="G49" s="16"/>
    </row>
    <row r="50" spans="1:7" x14ac:dyDescent="0.35">
      <c r="A50" s="13" t="s">
        <v>208</v>
      </c>
      <c r="B50" s="32"/>
      <c r="C50" s="32"/>
      <c r="D50" s="14"/>
      <c r="E50" s="36">
        <v>-233.086758</v>
      </c>
      <c r="F50" s="26">
        <v>-1.8801999999999999E-2</v>
      </c>
      <c r="G50" s="16">
        <v>6.6450999999999996E-2</v>
      </c>
    </row>
    <row r="51" spans="1:7" x14ac:dyDescent="0.35">
      <c r="A51" s="27" t="s">
        <v>209</v>
      </c>
      <c r="B51" s="35"/>
      <c r="C51" s="35"/>
      <c r="D51" s="28"/>
      <c r="E51" s="29">
        <v>12297.19</v>
      </c>
      <c r="F51" s="30">
        <v>1</v>
      </c>
      <c r="G51" s="30"/>
    </row>
    <row r="56" spans="1:7" x14ac:dyDescent="0.35">
      <c r="A56" s="1" t="s">
        <v>212</v>
      </c>
    </row>
    <row r="57" spans="1:7" x14ac:dyDescent="0.35">
      <c r="A57" s="48" t="s">
        <v>213</v>
      </c>
      <c r="B57" s="3" t="s">
        <v>131</v>
      </c>
    </row>
    <row r="58" spans="1:7" x14ac:dyDescent="0.35">
      <c r="A58" t="s">
        <v>214</v>
      </c>
    </row>
    <row r="59" spans="1:7" x14ac:dyDescent="0.35">
      <c r="A59" t="s">
        <v>267</v>
      </c>
      <c r="B59" t="s">
        <v>216</v>
      </c>
      <c r="C59" t="s">
        <v>216</v>
      </c>
    </row>
    <row r="60" spans="1:7" x14ac:dyDescent="0.35">
      <c r="B60" s="49">
        <v>45625</v>
      </c>
      <c r="C60" s="49">
        <v>45657</v>
      </c>
    </row>
    <row r="61" spans="1:7" x14ac:dyDescent="0.35">
      <c r="A61" t="s">
        <v>268</v>
      </c>
      <c r="B61">
        <v>10.4132</v>
      </c>
      <c r="C61">
        <v>10.2102</v>
      </c>
    </row>
    <row r="62" spans="1:7" x14ac:dyDescent="0.35">
      <c r="A62" t="s">
        <v>269</v>
      </c>
      <c r="B62">
        <v>10.4132</v>
      </c>
      <c r="C62">
        <v>10.2102</v>
      </c>
    </row>
    <row r="63" spans="1:7" x14ac:dyDescent="0.35">
      <c r="A63" t="s">
        <v>270</v>
      </c>
      <c r="B63">
        <v>10.369199999999999</v>
      </c>
      <c r="C63">
        <v>10.1602</v>
      </c>
    </row>
    <row r="64" spans="1:7" x14ac:dyDescent="0.35">
      <c r="A64" t="s">
        <v>271</v>
      </c>
      <c r="B64">
        <v>10.369199999999999</v>
      </c>
      <c r="C64">
        <v>10.1602</v>
      </c>
    </row>
    <row r="66" spans="1:4" x14ac:dyDescent="0.35">
      <c r="A66" t="s">
        <v>218</v>
      </c>
      <c r="B66" s="3" t="s">
        <v>131</v>
      </c>
    </row>
    <row r="67" spans="1:4" x14ac:dyDescent="0.35">
      <c r="A67" t="s">
        <v>219</v>
      </c>
      <c r="B67" s="3" t="s">
        <v>131</v>
      </c>
    </row>
    <row r="68" spans="1:4" ht="30" customHeight="1" x14ac:dyDescent="0.35">
      <c r="A68" s="48" t="s">
        <v>220</v>
      </c>
      <c r="B68" s="3" t="s">
        <v>131</v>
      </c>
    </row>
    <row r="69" spans="1:4" ht="30" customHeight="1" x14ac:dyDescent="0.35">
      <c r="A69" s="48" t="s">
        <v>221</v>
      </c>
      <c r="B69" s="3" t="s">
        <v>131</v>
      </c>
    </row>
    <row r="70" spans="1:4" x14ac:dyDescent="0.35">
      <c r="A70" t="s">
        <v>517</v>
      </c>
      <c r="B70" s="50">
        <v>0.84160000000000001</v>
      </c>
    </row>
    <row r="71" spans="1:4" ht="45" customHeight="1" x14ac:dyDescent="0.35">
      <c r="A71" s="48" t="s">
        <v>223</v>
      </c>
      <c r="B71" s="3" t="s">
        <v>131</v>
      </c>
    </row>
    <row r="72" spans="1:4" x14ac:dyDescent="0.35">
      <c r="B72" s="3"/>
    </row>
    <row r="73" spans="1:4" ht="30" customHeight="1" x14ac:dyDescent="0.35">
      <c r="A73" s="48" t="s">
        <v>224</v>
      </c>
      <c r="B73" s="3" t="s">
        <v>131</v>
      </c>
    </row>
    <row r="74" spans="1:4" ht="30" customHeight="1" x14ac:dyDescent="0.35">
      <c r="A74" s="48" t="s">
        <v>225</v>
      </c>
      <c r="B74" t="s">
        <v>131</v>
      </c>
    </row>
    <row r="75" spans="1:4" ht="30" customHeight="1" x14ac:dyDescent="0.35">
      <c r="A75" s="48" t="s">
        <v>226</v>
      </c>
      <c r="B75" s="3" t="s">
        <v>131</v>
      </c>
    </row>
    <row r="76" spans="1:4" ht="30" customHeight="1" x14ac:dyDescent="0.35">
      <c r="A76" s="48" t="s">
        <v>227</v>
      </c>
      <c r="B76" s="3" t="s">
        <v>131</v>
      </c>
    </row>
    <row r="78" spans="1:4" ht="70" customHeight="1" x14ac:dyDescent="0.35">
      <c r="A78" s="71" t="s">
        <v>237</v>
      </c>
      <c r="B78" s="71" t="s">
        <v>238</v>
      </c>
      <c r="C78" s="71" t="s">
        <v>5</v>
      </c>
      <c r="D78" s="71" t="s">
        <v>6</v>
      </c>
    </row>
    <row r="79" spans="1:4" ht="70" customHeight="1" x14ac:dyDescent="0.35">
      <c r="A79" s="71" t="s">
        <v>2185</v>
      </c>
      <c r="B79" s="71"/>
      <c r="C79" s="71" t="s">
        <v>86</v>
      </c>
      <c r="D79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H523"/>
  <sheetViews>
    <sheetView showGridLines="0" workbookViewId="0">
      <pane ySplit="4" topLeftCell="A477" activePane="bottomLeft" state="frozen"/>
      <selection pane="bottomLeft" activeCell="A465" sqref="A465"/>
    </sheetView>
  </sheetViews>
  <sheetFormatPr defaultRowHeight="14.5" x14ac:dyDescent="0.35"/>
  <cols>
    <col min="1" max="1" width="50.54296875" customWidth="1"/>
    <col min="2" max="2" width="22" bestFit="1" customWidth="1"/>
    <col min="3" max="3" width="26.7265625" customWidth="1"/>
    <col min="4" max="4" width="22" customWidth="1"/>
    <col min="5" max="5" width="16.453125" customWidth="1"/>
    <col min="6" max="6" width="22" customWidth="1"/>
    <col min="7" max="7" width="6.1796875" style="2" bestFit="1" customWidth="1"/>
    <col min="12" max="12" width="70.26953125" bestFit="1" customWidth="1"/>
    <col min="13" max="13" width="10.81640625" bestFit="1" customWidth="1"/>
    <col min="14" max="14" width="10.54296875" bestFit="1" customWidth="1"/>
    <col min="15" max="15" width="12" bestFit="1" customWidth="1"/>
    <col min="16" max="16" width="12.54296875" customWidth="1"/>
  </cols>
  <sheetData>
    <row r="1" spans="1:8" ht="36.75" customHeight="1" x14ac:dyDescent="0.35">
      <c r="A1" s="74" t="s">
        <v>2186</v>
      </c>
      <c r="B1" s="75"/>
      <c r="C1" s="75"/>
      <c r="D1" s="75"/>
      <c r="E1" s="75"/>
      <c r="F1" s="75"/>
      <c r="G1" s="76"/>
      <c r="H1" s="47" t="str">
        <f>HYPERLINK("[EDEL_Portfolio Monthly Notes 31-Dec-2024.xlsx]Index!A1","Index")</f>
        <v>Index</v>
      </c>
    </row>
    <row r="2" spans="1:8" ht="19.5" customHeight="1" x14ac:dyDescent="0.35">
      <c r="A2" s="74" t="s">
        <v>2187</v>
      </c>
      <c r="B2" s="75"/>
      <c r="C2" s="75"/>
      <c r="D2" s="75"/>
      <c r="E2" s="75"/>
      <c r="F2" s="75"/>
      <c r="G2" s="76"/>
    </row>
    <row r="4" spans="1:8" ht="48" customHeight="1" x14ac:dyDescent="0.35">
      <c r="A4" s="4" t="s">
        <v>123</v>
      </c>
      <c r="B4" s="4" t="s">
        <v>124</v>
      </c>
      <c r="C4" s="4" t="s">
        <v>125</v>
      </c>
      <c r="D4" s="5" t="s">
        <v>126</v>
      </c>
      <c r="E4" s="6" t="s">
        <v>127</v>
      </c>
      <c r="F4" s="6" t="s">
        <v>128</v>
      </c>
      <c r="G4" s="7" t="s">
        <v>129</v>
      </c>
    </row>
    <row r="5" spans="1:8" x14ac:dyDescent="0.35">
      <c r="A5" s="8"/>
      <c r="B5" s="31"/>
      <c r="C5" s="31"/>
      <c r="D5" s="9"/>
      <c r="E5" s="10"/>
      <c r="F5" s="11"/>
      <c r="G5" s="12"/>
    </row>
    <row r="6" spans="1:8" x14ac:dyDescent="0.35">
      <c r="A6" s="17" t="s">
        <v>130</v>
      </c>
      <c r="B6" s="32"/>
      <c r="C6" s="32"/>
      <c r="D6" s="14"/>
      <c r="E6" s="15"/>
      <c r="F6" s="16"/>
      <c r="G6" s="16"/>
    </row>
    <row r="7" spans="1:8" x14ac:dyDescent="0.35">
      <c r="A7" s="17" t="s">
        <v>296</v>
      </c>
      <c r="B7" s="32"/>
      <c r="C7" s="32"/>
      <c r="D7" s="14"/>
      <c r="E7" s="15"/>
      <c r="F7" s="16"/>
      <c r="G7" s="16"/>
    </row>
    <row r="8" spans="1:8" x14ac:dyDescent="0.35">
      <c r="A8" s="13" t="s">
        <v>302</v>
      </c>
      <c r="B8" s="32" t="s">
        <v>303</v>
      </c>
      <c r="C8" s="32" t="s">
        <v>304</v>
      </c>
      <c r="D8" s="14">
        <v>5978500</v>
      </c>
      <c r="E8" s="15">
        <v>72665.679999999993</v>
      </c>
      <c r="F8" s="16">
        <v>5.9900000000000002E-2</v>
      </c>
      <c r="G8" s="16"/>
    </row>
    <row r="9" spans="1:8" x14ac:dyDescent="0.35">
      <c r="A9" s="13" t="s">
        <v>316</v>
      </c>
      <c r="B9" s="32" t="s">
        <v>317</v>
      </c>
      <c r="C9" s="32" t="s">
        <v>318</v>
      </c>
      <c r="D9" s="14">
        <v>1672475</v>
      </c>
      <c r="E9" s="15">
        <v>26554.720000000001</v>
      </c>
      <c r="F9" s="16">
        <v>2.1899999999999999E-2</v>
      </c>
      <c r="G9" s="16"/>
    </row>
    <row r="10" spans="1:8" x14ac:dyDescent="0.35">
      <c r="A10" s="13" t="s">
        <v>1197</v>
      </c>
      <c r="B10" s="32" t="s">
        <v>1198</v>
      </c>
      <c r="C10" s="32" t="s">
        <v>1199</v>
      </c>
      <c r="D10" s="14">
        <v>5584400</v>
      </c>
      <c r="E10" s="15">
        <v>24819.87</v>
      </c>
      <c r="F10" s="16">
        <v>2.0500000000000001E-2</v>
      </c>
      <c r="G10" s="16"/>
    </row>
    <row r="11" spans="1:8" x14ac:dyDescent="0.35">
      <c r="A11" s="13" t="s">
        <v>399</v>
      </c>
      <c r="B11" s="32" t="s">
        <v>400</v>
      </c>
      <c r="C11" s="32" t="s">
        <v>299</v>
      </c>
      <c r="D11" s="14">
        <v>2536500</v>
      </c>
      <c r="E11" s="15">
        <v>24354.2</v>
      </c>
      <c r="F11" s="16">
        <v>2.01E-2</v>
      </c>
      <c r="G11" s="16"/>
    </row>
    <row r="12" spans="1:8" x14ac:dyDescent="0.35">
      <c r="A12" s="13" t="s">
        <v>1877</v>
      </c>
      <c r="B12" s="32" t="s">
        <v>1878</v>
      </c>
      <c r="C12" s="32" t="s">
        <v>1241</v>
      </c>
      <c r="D12" s="14">
        <v>2411775</v>
      </c>
      <c r="E12" s="15">
        <v>21742.15</v>
      </c>
      <c r="F12" s="16">
        <v>1.7899999999999999E-2</v>
      </c>
      <c r="G12" s="16"/>
    </row>
    <row r="13" spans="1:8" x14ac:dyDescent="0.35">
      <c r="A13" s="13" t="s">
        <v>536</v>
      </c>
      <c r="B13" s="32" t="s">
        <v>537</v>
      </c>
      <c r="C13" s="32" t="s">
        <v>324</v>
      </c>
      <c r="D13" s="14">
        <v>423600</v>
      </c>
      <c r="E13" s="15">
        <v>17699.490000000002</v>
      </c>
      <c r="F13" s="16">
        <v>1.46E-2</v>
      </c>
      <c r="G13" s="16"/>
    </row>
    <row r="14" spans="1:8" x14ac:dyDescent="0.35">
      <c r="A14" s="13" t="s">
        <v>338</v>
      </c>
      <c r="B14" s="32" t="s">
        <v>339</v>
      </c>
      <c r="C14" s="32" t="s">
        <v>340</v>
      </c>
      <c r="D14" s="14">
        <v>5091000</v>
      </c>
      <c r="E14" s="15">
        <v>16970.849999999999</v>
      </c>
      <c r="F14" s="16">
        <v>1.4E-2</v>
      </c>
      <c r="G14" s="16"/>
    </row>
    <row r="15" spans="1:8" x14ac:dyDescent="0.35">
      <c r="A15" s="13" t="s">
        <v>300</v>
      </c>
      <c r="B15" s="32" t="s">
        <v>301</v>
      </c>
      <c r="C15" s="32" t="s">
        <v>299</v>
      </c>
      <c r="D15" s="14">
        <v>1311100</v>
      </c>
      <c r="E15" s="15">
        <v>16803.71</v>
      </c>
      <c r="F15" s="16">
        <v>1.38E-2</v>
      </c>
      <c r="G15" s="16"/>
    </row>
    <row r="16" spans="1:8" x14ac:dyDescent="0.35">
      <c r="A16" s="13" t="s">
        <v>347</v>
      </c>
      <c r="B16" s="32" t="s">
        <v>348</v>
      </c>
      <c r="C16" s="32" t="s">
        <v>349</v>
      </c>
      <c r="D16" s="14">
        <v>522200</v>
      </c>
      <c r="E16" s="15">
        <v>15703.08</v>
      </c>
      <c r="F16" s="16">
        <v>1.29E-2</v>
      </c>
      <c r="G16" s="16"/>
    </row>
    <row r="17" spans="1:7" x14ac:dyDescent="0.35">
      <c r="A17" s="13" t="s">
        <v>305</v>
      </c>
      <c r="B17" s="32" t="s">
        <v>306</v>
      </c>
      <c r="C17" s="32" t="s">
        <v>307</v>
      </c>
      <c r="D17" s="14">
        <v>830000</v>
      </c>
      <c r="E17" s="15">
        <v>15604</v>
      </c>
      <c r="F17" s="16">
        <v>1.29E-2</v>
      </c>
      <c r="G17" s="16"/>
    </row>
    <row r="18" spans="1:7" x14ac:dyDescent="0.35">
      <c r="A18" s="13" t="s">
        <v>1391</v>
      </c>
      <c r="B18" s="32" t="s">
        <v>1392</v>
      </c>
      <c r="C18" s="32" t="s">
        <v>356</v>
      </c>
      <c r="D18" s="14">
        <v>3048000</v>
      </c>
      <c r="E18" s="15">
        <v>15261.34</v>
      </c>
      <c r="F18" s="16">
        <v>1.26E-2</v>
      </c>
      <c r="G18" s="16"/>
    </row>
    <row r="19" spans="1:7" x14ac:dyDescent="0.35">
      <c r="A19" s="13" t="s">
        <v>394</v>
      </c>
      <c r="B19" s="32" t="s">
        <v>395</v>
      </c>
      <c r="C19" s="32" t="s">
        <v>299</v>
      </c>
      <c r="D19" s="14">
        <v>5914350</v>
      </c>
      <c r="E19" s="15">
        <v>14226.97</v>
      </c>
      <c r="F19" s="16">
        <v>1.17E-2</v>
      </c>
      <c r="G19" s="16"/>
    </row>
    <row r="20" spans="1:7" x14ac:dyDescent="0.35">
      <c r="A20" s="13" t="s">
        <v>327</v>
      </c>
      <c r="B20" s="32" t="s">
        <v>328</v>
      </c>
      <c r="C20" s="32" t="s">
        <v>299</v>
      </c>
      <c r="D20" s="14">
        <v>1281875</v>
      </c>
      <c r="E20" s="15">
        <v>13648.12</v>
      </c>
      <c r="F20" s="16">
        <v>1.12E-2</v>
      </c>
      <c r="G20" s="16"/>
    </row>
    <row r="21" spans="1:7" x14ac:dyDescent="0.35">
      <c r="A21" s="13" t="s">
        <v>314</v>
      </c>
      <c r="B21" s="32" t="s">
        <v>315</v>
      </c>
      <c r="C21" s="32" t="s">
        <v>299</v>
      </c>
      <c r="D21" s="14">
        <v>1648500</v>
      </c>
      <c r="E21" s="15">
        <v>13104.75</v>
      </c>
      <c r="F21" s="16">
        <v>1.0800000000000001E-2</v>
      </c>
      <c r="G21" s="16"/>
    </row>
    <row r="22" spans="1:7" x14ac:dyDescent="0.35">
      <c r="A22" s="13" t="s">
        <v>454</v>
      </c>
      <c r="B22" s="32" t="s">
        <v>455</v>
      </c>
      <c r="C22" s="32" t="s">
        <v>349</v>
      </c>
      <c r="D22" s="14">
        <v>1765500</v>
      </c>
      <c r="E22" s="15">
        <v>13067.35</v>
      </c>
      <c r="F22" s="16">
        <v>1.0800000000000001E-2</v>
      </c>
      <c r="G22" s="16"/>
    </row>
    <row r="23" spans="1:7" x14ac:dyDescent="0.35">
      <c r="A23" s="13" t="s">
        <v>354</v>
      </c>
      <c r="B23" s="32" t="s">
        <v>355</v>
      </c>
      <c r="C23" s="32" t="s">
        <v>356</v>
      </c>
      <c r="D23" s="14">
        <v>2815800</v>
      </c>
      <c r="E23" s="15">
        <v>12628.86</v>
      </c>
      <c r="F23" s="16">
        <v>1.04E-2</v>
      </c>
      <c r="G23" s="16"/>
    </row>
    <row r="24" spans="1:7" x14ac:dyDescent="0.35">
      <c r="A24" s="13" t="s">
        <v>1907</v>
      </c>
      <c r="B24" s="32" t="s">
        <v>1908</v>
      </c>
      <c r="C24" s="32" t="s">
        <v>299</v>
      </c>
      <c r="D24" s="14">
        <v>11800000</v>
      </c>
      <c r="E24" s="15">
        <v>12128.04</v>
      </c>
      <c r="F24" s="16">
        <v>0.01</v>
      </c>
      <c r="G24" s="16"/>
    </row>
    <row r="25" spans="1:7" x14ac:dyDescent="0.35">
      <c r="A25" s="13" t="s">
        <v>311</v>
      </c>
      <c r="B25" s="32" t="s">
        <v>312</v>
      </c>
      <c r="C25" s="32" t="s">
        <v>313</v>
      </c>
      <c r="D25" s="14">
        <v>326400</v>
      </c>
      <c r="E25" s="15">
        <v>11775.37</v>
      </c>
      <c r="F25" s="16">
        <v>9.7000000000000003E-3</v>
      </c>
      <c r="G25" s="16"/>
    </row>
    <row r="26" spans="1:7" x14ac:dyDescent="0.35">
      <c r="A26" s="13" t="s">
        <v>322</v>
      </c>
      <c r="B26" s="32" t="s">
        <v>323</v>
      </c>
      <c r="C26" s="32" t="s">
        <v>324</v>
      </c>
      <c r="D26" s="14">
        <v>4004250</v>
      </c>
      <c r="E26" s="15">
        <v>11738.46</v>
      </c>
      <c r="F26" s="16">
        <v>9.7000000000000003E-3</v>
      </c>
      <c r="G26" s="16"/>
    </row>
    <row r="27" spans="1:7" x14ac:dyDescent="0.35">
      <c r="A27" s="13" t="s">
        <v>405</v>
      </c>
      <c r="B27" s="32" t="s">
        <v>406</v>
      </c>
      <c r="C27" s="32" t="s">
        <v>407</v>
      </c>
      <c r="D27" s="14">
        <v>3030300</v>
      </c>
      <c r="E27" s="15">
        <v>11640.9</v>
      </c>
      <c r="F27" s="16">
        <v>9.5999999999999992E-3</v>
      </c>
      <c r="G27" s="16"/>
    </row>
    <row r="28" spans="1:7" x14ac:dyDescent="0.35">
      <c r="A28" s="13" t="s">
        <v>2062</v>
      </c>
      <c r="B28" s="32" t="s">
        <v>2063</v>
      </c>
      <c r="C28" s="32" t="s">
        <v>1241</v>
      </c>
      <c r="D28" s="14">
        <v>9448000</v>
      </c>
      <c r="E28" s="15">
        <v>10688.52</v>
      </c>
      <c r="F28" s="16">
        <v>8.8000000000000005E-3</v>
      </c>
      <c r="G28" s="16"/>
    </row>
    <row r="29" spans="1:7" x14ac:dyDescent="0.35">
      <c r="A29" s="13" t="s">
        <v>2028</v>
      </c>
      <c r="B29" s="32" t="s">
        <v>2029</v>
      </c>
      <c r="C29" s="32" t="s">
        <v>844</v>
      </c>
      <c r="D29" s="14">
        <v>13511250</v>
      </c>
      <c r="E29" s="15">
        <v>10614.44</v>
      </c>
      <c r="F29" s="16">
        <v>8.6999999999999994E-3</v>
      </c>
      <c r="G29" s="16"/>
    </row>
    <row r="30" spans="1:7" x14ac:dyDescent="0.35">
      <c r="A30" s="13" t="s">
        <v>556</v>
      </c>
      <c r="B30" s="32" t="s">
        <v>557</v>
      </c>
      <c r="C30" s="32" t="s">
        <v>414</v>
      </c>
      <c r="D30" s="14">
        <v>145000</v>
      </c>
      <c r="E30" s="15">
        <v>10544.91</v>
      </c>
      <c r="F30" s="16">
        <v>8.6999999999999994E-3</v>
      </c>
      <c r="G30" s="16"/>
    </row>
    <row r="31" spans="1:7" x14ac:dyDescent="0.35">
      <c r="A31" s="13" t="s">
        <v>1246</v>
      </c>
      <c r="B31" s="32" t="s">
        <v>1247</v>
      </c>
      <c r="C31" s="32" t="s">
        <v>509</v>
      </c>
      <c r="D31" s="14">
        <v>4281200</v>
      </c>
      <c r="E31" s="15">
        <v>10242.77</v>
      </c>
      <c r="F31" s="16">
        <v>8.3999999999999995E-3</v>
      </c>
      <c r="G31" s="16"/>
    </row>
    <row r="32" spans="1:7" x14ac:dyDescent="0.35">
      <c r="A32" s="13" t="s">
        <v>1193</v>
      </c>
      <c r="B32" s="32" t="s">
        <v>1194</v>
      </c>
      <c r="C32" s="32" t="s">
        <v>304</v>
      </c>
      <c r="D32" s="14">
        <v>3261600</v>
      </c>
      <c r="E32" s="15">
        <v>9538.5499999999993</v>
      </c>
      <c r="F32" s="16">
        <v>7.9000000000000008E-3</v>
      </c>
      <c r="G32" s="16"/>
    </row>
    <row r="33" spans="1:7" x14ac:dyDescent="0.35">
      <c r="A33" s="13" t="s">
        <v>297</v>
      </c>
      <c r="B33" s="32" t="s">
        <v>298</v>
      </c>
      <c r="C33" s="32" t="s">
        <v>299</v>
      </c>
      <c r="D33" s="14">
        <v>524150</v>
      </c>
      <c r="E33" s="15">
        <v>9292.39</v>
      </c>
      <c r="F33" s="16">
        <v>7.7000000000000002E-3</v>
      </c>
      <c r="G33" s="16"/>
    </row>
    <row r="34" spans="1:7" x14ac:dyDescent="0.35">
      <c r="A34" s="13" t="s">
        <v>2048</v>
      </c>
      <c r="B34" s="32" t="s">
        <v>2049</v>
      </c>
      <c r="C34" s="32" t="s">
        <v>356</v>
      </c>
      <c r="D34" s="14">
        <v>1543000</v>
      </c>
      <c r="E34" s="15">
        <v>9227.91</v>
      </c>
      <c r="F34" s="16">
        <v>7.6E-3</v>
      </c>
      <c r="G34" s="16"/>
    </row>
    <row r="35" spans="1:7" x14ac:dyDescent="0.35">
      <c r="A35" s="13" t="s">
        <v>1189</v>
      </c>
      <c r="B35" s="32" t="s">
        <v>1190</v>
      </c>
      <c r="C35" s="32" t="s">
        <v>912</v>
      </c>
      <c r="D35" s="14">
        <v>199950</v>
      </c>
      <c r="E35" s="15">
        <v>9106.2199999999993</v>
      </c>
      <c r="F35" s="16">
        <v>7.4999999999999997E-3</v>
      </c>
      <c r="G35" s="16"/>
    </row>
    <row r="36" spans="1:7" x14ac:dyDescent="0.35">
      <c r="A36" s="13" t="s">
        <v>428</v>
      </c>
      <c r="B36" s="32" t="s">
        <v>429</v>
      </c>
      <c r="C36" s="32" t="s">
        <v>349</v>
      </c>
      <c r="D36" s="14">
        <v>382900</v>
      </c>
      <c r="E36" s="15">
        <v>9068.99</v>
      </c>
      <c r="F36" s="16">
        <v>7.4999999999999997E-3</v>
      </c>
      <c r="G36" s="16"/>
    </row>
    <row r="37" spans="1:7" x14ac:dyDescent="0.35">
      <c r="A37" s="13" t="s">
        <v>1229</v>
      </c>
      <c r="B37" s="32" t="s">
        <v>1230</v>
      </c>
      <c r="C37" s="32" t="s">
        <v>299</v>
      </c>
      <c r="D37" s="14">
        <v>506400</v>
      </c>
      <c r="E37" s="15">
        <v>9044.56</v>
      </c>
      <c r="F37" s="16">
        <v>7.4999999999999997E-3</v>
      </c>
      <c r="G37" s="16"/>
    </row>
    <row r="38" spans="1:7" x14ac:dyDescent="0.35">
      <c r="A38" s="13" t="s">
        <v>485</v>
      </c>
      <c r="B38" s="32" t="s">
        <v>486</v>
      </c>
      <c r="C38" s="32" t="s">
        <v>393</v>
      </c>
      <c r="D38" s="14">
        <v>48500</v>
      </c>
      <c r="E38" s="15">
        <v>8699.11</v>
      </c>
      <c r="F38" s="16">
        <v>7.1999999999999998E-3</v>
      </c>
      <c r="G38" s="16"/>
    </row>
    <row r="39" spans="1:7" x14ac:dyDescent="0.35">
      <c r="A39" s="13" t="s">
        <v>2100</v>
      </c>
      <c r="B39" s="32" t="s">
        <v>2101</v>
      </c>
      <c r="C39" s="32" t="s">
        <v>310</v>
      </c>
      <c r="D39" s="14">
        <v>2922400</v>
      </c>
      <c r="E39" s="15">
        <v>8181.26</v>
      </c>
      <c r="F39" s="16">
        <v>6.7000000000000002E-3</v>
      </c>
      <c r="G39" s="16"/>
    </row>
    <row r="40" spans="1:7" x14ac:dyDescent="0.35">
      <c r="A40" s="13" t="s">
        <v>329</v>
      </c>
      <c r="B40" s="32" t="s">
        <v>330</v>
      </c>
      <c r="C40" s="32" t="s">
        <v>331</v>
      </c>
      <c r="D40" s="14">
        <v>1689600</v>
      </c>
      <c r="E40" s="15">
        <v>8171.75</v>
      </c>
      <c r="F40" s="16">
        <v>6.7000000000000002E-3</v>
      </c>
      <c r="G40" s="16"/>
    </row>
    <row r="41" spans="1:7" x14ac:dyDescent="0.35">
      <c r="A41" s="13" t="s">
        <v>446</v>
      </c>
      <c r="B41" s="32" t="s">
        <v>447</v>
      </c>
      <c r="C41" s="32" t="s">
        <v>349</v>
      </c>
      <c r="D41" s="14">
        <v>73750</v>
      </c>
      <c r="E41" s="15">
        <v>8008.07</v>
      </c>
      <c r="F41" s="16">
        <v>6.6E-3</v>
      </c>
      <c r="G41" s="16"/>
    </row>
    <row r="42" spans="1:7" x14ac:dyDescent="0.35">
      <c r="A42" s="13" t="s">
        <v>947</v>
      </c>
      <c r="B42" s="32" t="s">
        <v>948</v>
      </c>
      <c r="C42" s="32" t="s">
        <v>321</v>
      </c>
      <c r="D42" s="14">
        <v>576400</v>
      </c>
      <c r="E42" s="15">
        <v>7692.06</v>
      </c>
      <c r="F42" s="16">
        <v>6.3E-3</v>
      </c>
      <c r="G42" s="16"/>
    </row>
    <row r="43" spans="1:7" x14ac:dyDescent="0.35">
      <c r="A43" s="13" t="s">
        <v>1873</v>
      </c>
      <c r="B43" s="32" t="s">
        <v>1874</v>
      </c>
      <c r="C43" s="32" t="s">
        <v>337</v>
      </c>
      <c r="D43" s="14">
        <v>310500</v>
      </c>
      <c r="E43" s="15">
        <v>7584.58</v>
      </c>
      <c r="F43" s="16">
        <v>6.1999999999999998E-3</v>
      </c>
      <c r="G43" s="16"/>
    </row>
    <row r="44" spans="1:7" x14ac:dyDescent="0.35">
      <c r="A44" s="13" t="s">
        <v>2070</v>
      </c>
      <c r="B44" s="32" t="s">
        <v>2071</v>
      </c>
      <c r="C44" s="32" t="s">
        <v>421</v>
      </c>
      <c r="D44" s="14">
        <v>914925</v>
      </c>
      <c r="E44" s="15">
        <v>7547.22</v>
      </c>
      <c r="F44" s="16">
        <v>6.1999999999999998E-3</v>
      </c>
      <c r="G44" s="16"/>
    </row>
    <row r="45" spans="1:7" x14ac:dyDescent="0.35">
      <c r="A45" s="13" t="s">
        <v>417</v>
      </c>
      <c r="B45" s="32" t="s">
        <v>418</v>
      </c>
      <c r="C45" s="32" t="s">
        <v>398</v>
      </c>
      <c r="D45" s="14">
        <v>3173625</v>
      </c>
      <c r="E45" s="15">
        <v>7280.3</v>
      </c>
      <c r="F45" s="16">
        <v>6.0000000000000001E-3</v>
      </c>
      <c r="G45" s="16"/>
    </row>
    <row r="46" spans="1:7" x14ac:dyDescent="0.35">
      <c r="A46" s="13" t="s">
        <v>1407</v>
      </c>
      <c r="B46" s="32" t="s">
        <v>1408</v>
      </c>
      <c r="C46" s="32" t="s">
        <v>1404</v>
      </c>
      <c r="D46" s="14">
        <v>557200</v>
      </c>
      <c r="E46" s="15">
        <v>7156.68</v>
      </c>
      <c r="F46" s="16">
        <v>5.8999999999999999E-3</v>
      </c>
      <c r="G46" s="16"/>
    </row>
    <row r="47" spans="1:7" x14ac:dyDescent="0.35">
      <c r="A47" s="13" t="s">
        <v>1853</v>
      </c>
      <c r="B47" s="32" t="s">
        <v>1854</v>
      </c>
      <c r="C47" s="32" t="s">
        <v>1855</v>
      </c>
      <c r="D47" s="14">
        <v>10746000</v>
      </c>
      <c r="E47" s="15">
        <v>7083.76</v>
      </c>
      <c r="F47" s="16">
        <v>5.7999999999999996E-3</v>
      </c>
      <c r="G47" s="16"/>
    </row>
    <row r="48" spans="1:7" x14ac:dyDescent="0.35">
      <c r="A48" s="13" t="s">
        <v>442</v>
      </c>
      <c r="B48" s="32" t="s">
        <v>443</v>
      </c>
      <c r="C48" s="32" t="s">
        <v>356</v>
      </c>
      <c r="D48" s="14">
        <v>102125</v>
      </c>
      <c r="E48" s="15">
        <v>6967.99</v>
      </c>
      <c r="F48" s="16">
        <v>5.7000000000000002E-3</v>
      </c>
      <c r="G48" s="16"/>
    </row>
    <row r="49" spans="1:7" x14ac:dyDescent="0.35">
      <c r="A49" s="13" t="s">
        <v>1409</v>
      </c>
      <c r="B49" s="32" t="s">
        <v>1410</v>
      </c>
      <c r="C49" s="32" t="s">
        <v>378</v>
      </c>
      <c r="D49" s="14">
        <v>3176250</v>
      </c>
      <c r="E49" s="15">
        <v>6724.12</v>
      </c>
      <c r="F49" s="16">
        <v>5.4999999999999997E-3</v>
      </c>
      <c r="G49" s="16"/>
    </row>
    <row r="50" spans="1:7" x14ac:dyDescent="0.35">
      <c r="A50" s="13" t="s">
        <v>542</v>
      </c>
      <c r="B50" s="32" t="s">
        <v>543</v>
      </c>
      <c r="C50" s="32" t="s">
        <v>544</v>
      </c>
      <c r="D50" s="14">
        <v>249200</v>
      </c>
      <c r="E50" s="15">
        <v>6680.18</v>
      </c>
      <c r="F50" s="16">
        <v>5.4999999999999997E-3</v>
      </c>
      <c r="G50" s="16"/>
    </row>
    <row r="51" spans="1:7" x14ac:dyDescent="0.35">
      <c r="A51" s="13" t="s">
        <v>813</v>
      </c>
      <c r="B51" s="32" t="s">
        <v>814</v>
      </c>
      <c r="C51" s="32" t="s">
        <v>477</v>
      </c>
      <c r="D51" s="14">
        <v>407750</v>
      </c>
      <c r="E51" s="15">
        <v>6627.77</v>
      </c>
      <c r="F51" s="16">
        <v>5.4999999999999997E-3</v>
      </c>
      <c r="G51" s="16"/>
    </row>
    <row r="52" spans="1:7" x14ac:dyDescent="0.35">
      <c r="A52" s="13" t="s">
        <v>809</v>
      </c>
      <c r="B52" s="32" t="s">
        <v>810</v>
      </c>
      <c r="C52" s="32" t="s">
        <v>349</v>
      </c>
      <c r="D52" s="14">
        <v>158550</v>
      </c>
      <c r="E52" s="15">
        <v>6596.63</v>
      </c>
      <c r="F52" s="16">
        <v>5.4000000000000003E-3</v>
      </c>
      <c r="G52" s="16"/>
    </row>
    <row r="53" spans="1:7" x14ac:dyDescent="0.35">
      <c r="A53" s="13" t="s">
        <v>2082</v>
      </c>
      <c r="B53" s="32" t="s">
        <v>2083</v>
      </c>
      <c r="C53" s="32" t="s">
        <v>299</v>
      </c>
      <c r="D53" s="14">
        <v>4062800</v>
      </c>
      <c r="E53" s="15">
        <v>6462.29</v>
      </c>
      <c r="F53" s="16">
        <v>5.3E-3</v>
      </c>
      <c r="G53" s="16"/>
    </row>
    <row r="54" spans="1:7" x14ac:dyDescent="0.35">
      <c r="A54" s="13" t="s">
        <v>807</v>
      </c>
      <c r="B54" s="32" t="s">
        <v>808</v>
      </c>
      <c r="C54" s="32" t="s">
        <v>307</v>
      </c>
      <c r="D54" s="14">
        <v>2064000</v>
      </c>
      <c r="E54" s="15">
        <v>6230.18</v>
      </c>
      <c r="F54" s="16">
        <v>5.1000000000000004E-3</v>
      </c>
      <c r="G54" s="16"/>
    </row>
    <row r="55" spans="1:7" x14ac:dyDescent="0.35">
      <c r="A55" s="13" t="s">
        <v>1866</v>
      </c>
      <c r="B55" s="32" t="s">
        <v>1867</v>
      </c>
      <c r="C55" s="32" t="s">
        <v>441</v>
      </c>
      <c r="D55" s="14">
        <v>89500</v>
      </c>
      <c r="E55" s="15">
        <v>6229.16</v>
      </c>
      <c r="F55" s="16">
        <v>5.1000000000000004E-3</v>
      </c>
      <c r="G55" s="16"/>
    </row>
    <row r="56" spans="1:7" x14ac:dyDescent="0.35">
      <c r="A56" s="13" t="s">
        <v>1879</v>
      </c>
      <c r="B56" s="32" t="s">
        <v>1880</v>
      </c>
      <c r="C56" s="32" t="s">
        <v>1881</v>
      </c>
      <c r="D56" s="14">
        <v>242400</v>
      </c>
      <c r="E56" s="15">
        <v>6129.45</v>
      </c>
      <c r="F56" s="16">
        <v>5.1000000000000004E-3</v>
      </c>
      <c r="G56" s="16"/>
    </row>
    <row r="57" spans="1:7" x14ac:dyDescent="0.35">
      <c r="A57" s="13" t="s">
        <v>2040</v>
      </c>
      <c r="B57" s="32" t="s">
        <v>2041</v>
      </c>
      <c r="C57" s="32" t="s">
        <v>318</v>
      </c>
      <c r="D57" s="14">
        <v>76160000</v>
      </c>
      <c r="E57" s="15">
        <v>6047.1</v>
      </c>
      <c r="F57" s="16">
        <v>5.0000000000000001E-3</v>
      </c>
      <c r="G57" s="16"/>
    </row>
    <row r="58" spans="1:7" x14ac:dyDescent="0.35">
      <c r="A58" s="13" t="s">
        <v>2116</v>
      </c>
      <c r="B58" s="32" t="s">
        <v>2117</v>
      </c>
      <c r="C58" s="32" t="s">
        <v>337</v>
      </c>
      <c r="D58" s="14">
        <v>1105200</v>
      </c>
      <c r="E58" s="15">
        <v>5921.66</v>
      </c>
      <c r="F58" s="16">
        <v>4.8999999999999998E-3</v>
      </c>
      <c r="G58" s="16"/>
    </row>
    <row r="59" spans="1:7" x14ac:dyDescent="0.35">
      <c r="A59" s="13" t="s">
        <v>376</v>
      </c>
      <c r="B59" s="32" t="s">
        <v>377</v>
      </c>
      <c r="C59" s="32" t="s">
        <v>378</v>
      </c>
      <c r="D59" s="14">
        <v>977200</v>
      </c>
      <c r="E59" s="15">
        <v>5887.14</v>
      </c>
      <c r="F59" s="16">
        <v>4.8999999999999998E-3</v>
      </c>
      <c r="G59" s="16"/>
    </row>
    <row r="60" spans="1:7" x14ac:dyDescent="0.35">
      <c r="A60" s="13" t="s">
        <v>372</v>
      </c>
      <c r="B60" s="32" t="s">
        <v>373</v>
      </c>
      <c r="C60" s="32" t="s">
        <v>307</v>
      </c>
      <c r="D60" s="14">
        <v>59250</v>
      </c>
      <c r="E60" s="15">
        <v>5725.3</v>
      </c>
      <c r="F60" s="16">
        <v>4.7000000000000002E-3</v>
      </c>
      <c r="G60" s="16"/>
    </row>
    <row r="61" spans="1:7" x14ac:dyDescent="0.35">
      <c r="A61" s="13" t="s">
        <v>501</v>
      </c>
      <c r="B61" s="32" t="s">
        <v>502</v>
      </c>
      <c r="C61" s="32" t="s">
        <v>299</v>
      </c>
      <c r="D61" s="14">
        <v>5413500</v>
      </c>
      <c r="E61" s="15">
        <v>5420</v>
      </c>
      <c r="F61" s="16">
        <v>4.4999999999999997E-3</v>
      </c>
      <c r="G61" s="16"/>
    </row>
    <row r="62" spans="1:7" x14ac:dyDescent="0.35">
      <c r="A62" s="13" t="s">
        <v>308</v>
      </c>
      <c r="B62" s="32" t="s">
        <v>309</v>
      </c>
      <c r="C62" s="32" t="s">
        <v>310</v>
      </c>
      <c r="D62" s="14">
        <v>72200</v>
      </c>
      <c r="E62" s="15">
        <v>5143.0600000000004</v>
      </c>
      <c r="F62" s="16">
        <v>4.1999999999999997E-3</v>
      </c>
      <c r="G62" s="16"/>
    </row>
    <row r="63" spans="1:7" x14ac:dyDescent="0.35">
      <c r="A63" s="13" t="s">
        <v>2076</v>
      </c>
      <c r="B63" s="32" t="s">
        <v>2077</v>
      </c>
      <c r="C63" s="32" t="s">
        <v>1404</v>
      </c>
      <c r="D63" s="14">
        <v>2620250</v>
      </c>
      <c r="E63" s="15">
        <v>5004.1499999999996</v>
      </c>
      <c r="F63" s="16">
        <v>4.1000000000000003E-3</v>
      </c>
      <c r="G63" s="16"/>
    </row>
    <row r="64" spans="1:7" x14ac:dyDescent="0.35">
      <c r="A64" s="13" t="s">
        <v>319</v>
      </c>
      <c r="B64" s="32" t="s">
        <v>320</v>
      </c>
      <c r="C64" s="32" t="s">
        <v>321</v>
      </c>
      <c r="D64" s="14">
        <v>259700</v>
      </c>
      <c r="E64" s="15">
        <v>4898.8500000000004</v>
      </c>
      <c r="F64" s="16">
        <v>4.0000000000000001E-3</v>
      </c>
      <c r="G64" s="16"/>
    </row>
    <row r="65" spans="1:7" x14ac:dyDescent="0.35">
      <c r="A65" s="13" t="s">
        <v>953</v>
      </c>
      <c r="B65" s="32" t="s">
        <v>954</v>
      </c>
      <c r="C65" s="32" t="s">
        <v>321</v>
      </c>
      <c r="D65" s="14">
        <v>795600</v>
      </c>
      <c r="E65" s="15">
        <v>4795.08</v>
      </c>
      <c r="F65" s="16">
        <v>4.0000000000000001E-3</v>
      </c>
      <c r="G65" s="16"/>
    </row>
    <row r="66" spans="1:7" x14ac:dyDescent="0.35">
      <c r="A66" s="13" t="s">
        <v>2188</v>
      </c>
      <c r="B66" s="32" t="s">
        <v>2189</v>
      </c>
      <c r="C66" s="32" t="s">
        <v>378</v>
      </c>
      <c r="D66" s="14">
        <v>1902700</v>
      </c>
      <c r="E66" s="15">
        <v>4717.74</v>
      </c>
      <c r="F66" s="16">
        <v>3.8999999999999998E-3</v>
      </c>
      <c r="G66" s="16"/>
    </row>
    <row r="67" spans="1:7" x14ac:dyDescent="0.35">
      <c r="A67" s="13" t="s">
        <v>444</v>
      </c>
      <c r="B67" s="32" t="s">
        <v>445</v>
      </c>
      <c r="C67" s="32" t="s">
        <v>356</v>
      </c>
      <c r="D67" s="14">
        <v>218075</v>
      </c>
      <c r="E67" s="15">
        <v>4658.41</v>
      </c>
      <c r="F67" s="16">
        <v>3.8E-3</v>
      </c>
      <c r="G67" s="16"/>
    </row>
    <row r="68" spans="1:7" x14ac:dyDescent="0.35">
      <c r="A68" s="13" t="s">
        <v>943</v>
      </c>
      <c r="B68" s="32" t="s">
        <v>944</v>
      </c>
      <c r="C68" s="32" t="s">
        <v>371</v>
      </c>
      <c r="D68" s="14">
        <v>62750</v>
      </c>
      <c r="E68" s="15">
        <v>4578.46</v>
      </c>
      <c r="F68" s="16">
        <v>3.8E-3</v>
      </c>
      <c r="G68" s="16"/>
    </row>
    <row r="69" spans="1:7" x14ac:dyDescent="0.35">
      <c r="A69" s="13" t="s">
        <v>803</v>
      </c>
      <c r="B69" s="32" t="s">
        <v>804</v>
      </c>
      <c r="C69" s="32" t="s">
        <v>349</v>
      </c>
      <c r="D69" s="14">
        <v>90300</v>
      </c>
      <c r="E69" s="15">
        <v>4354.18</v>
      </c>
      <c r="F69" s="16">
        <v>3.5999999999999999E-3</v>
      </c>
      <c r="G69" s="16"/>
    </row>
    <row r="70" spans="1:7" x14ac:dyDescent="0.35">
      <c r="A70" s="13" t="s">
        <v>379</v>
      </c>
      <c r="B70" s="32" t="s">
        <v>380</v>
      </c>
      <c r="C70" s="32" t="s">
        <v>356</v>
      </c>
      <c r="D70" s="14">
        <v>150600</v>
      </c>
      <c r="E70" s="15">
        <v>4351.0600000000004</v>
      </c>
      <c r="F70" s="16">
        <v>3.5999999999999999E-3</v>
      </c>
      <c r="G70" s="16"/>
    </row>
    <row r="71" spans="1:7" x14ac:dyDescent="0.35">
      <c r="A71" s="13" t="s">
        <v>448</v>
      </c>
      <c r="B71" s="32" t="s">
        <v>449</v>
      </c>
      <c r="C71" s="32" t="s">
        <v>321</v>
      </c>
      <c r="D71" s="14">
        <v>181050</v>
      </c>
      <c r="E71" s="15">
        <v>4264.99</v>
      </c>
      <c r="F71" s="16">
        <v>3.5000000000000001E-3</v>
      </c>
      <c r="G71" s="16"/>
    </row>
    <row r="72" spans="1:7" x14ac:dyDescent="0.35">
      <c r="A72" s="13" t="s">
        <v>462</v>
      </c>
      <c r="B72" s="32" t="s">
        <v>463</v>
      </c>
      <c r="C72" s="32" t="s">
        <v>414</v>
      </c>
      <c r="D72" s="14">
        <v>240018</v>
      </c>
      <c r="E72" s="15">
        <v>3965.7</v>
      </c>
      <c r="F72" s="16">
        <v>3.3E-3</v>
      </c>
      <c r="G72" s="16"/>
    </row>
    <row r="73" spans="1:7" x14ac:dyDescent="0.35">
      <c r="A73" s="13" t="s">
        <v>1212</v>
      </c>
      <c r="B73" s="32" t="s">
        <v>1213</v>
      </c>
      <c r="C73" s="32" t="s">
        <v>318</v>
      </c>
      <c r="D73" s="14">
        <v>1154300</v>
      </c>
      <c r="E73" s="15">
        <v>3945.4</v>
      </c>
      <c r="F73" s="16">
        <v>3.3E-3</v>
      </c>
      <c r="G73" s="16"/>
    </row>
    <row r="74" spans="1:7" x14ac:dyDescent="0.35">
      <c r="A74" s="13" t="s">
        <v>799</v>
      </c>
      <c r="B74" s="32" t="s">
        <v>800</v>
      </c>
      <c r="C74" s="32" t="s">
        <v>343</v>
      </c>
      <c r="D74" s="14">
        <v>79400</v>
      </c>
      <c r="E74" s="15">
        <v>3781.62</v>
      </c>
      <c r="F74" s="16">
        <v>3.0999999999999999E-3</v>
      </c>
      <c r="G74" s="16"/>
    </row>
    <row r="75" spans="1:7" x14ac:dyDescent="0.35">
      <c r="A75" s="13" t="s">
        <v>815</v>
      </c>
      <c r="B75" s="32" t="s">
        <v>816</v>
      </c>
      <c r="C75" s="32" t="s">
        <v>526</v>
      </c>
      <c r="D75" s="14">
        <v>480375</v>
      </c>
      <c r="E75" s="15">
        <v>3780.07</v>
      </c>
      <c r="F75" s="16">
        <v>3.0999999999999999E-3</v>
      </c>
      <c r="G75" s="16"/>
    </row>
    <row r="76" spans="1:7" x14ac:dyDescent="0.35">
      <c r="A76" s="13" t="s">
        <v>2022</v>
      </c>
      <c r="B76" s="32" t="s">
        <v>2023</v>
      </c>
      <c r="C76" s="32" t="s">
        <v>368</v>
      </c>
      <c r="D76" s="14">
        <v>289000</v>
      </c>
      <c r="E76" s="15">
        <v>3755.56</v>
      </c>
      <c r="F76" s="16">
        <v>3.0999999999999999E-3</v>
      </c>
      <c r="G76" s="16"/>
    </row>
    <row r="77" spans="1:7" x14ac:dyDescent="0.35">
      <c r="A77" s="13" t="s">
        <v>2086</v>
      </c>
      <c r="B77" s="32" t="s">
        <v>2087</v>
      </c>
      <c r="C77" s="32" t="s">
        <v>474</v>
      </c>
      <c r="D77" s="14">
        <v>78600</v>
      </c>
      <c r="E77" s="15">
        <v>3723.6</v>
      </c>
      <c r="F77" s="16">
        <v>3.0999999999999999E-3</v>
      </c>
      <c r="G77" s="16"/>
    </row>
    <row r="78" spans="1:7" x14ac:dyDescent="0.35">
      <c r="A78" s="13" t="s">
        <v>558</v>
      </c>
      <c r="B78" s="32" t="s">
        <v>559</v>
      </c>
      <c r="C78" s="32" t="s">
        <v>482</v>
      </c>
      <c r="D78" s="14">
        <v>197750</v>
      </c>
      <c r="E78" s="15">
        <v>3717.6</v>
      </c>
      <c r="F78" s="16">
        <v>3.0999999999999999E-3</v>
      </c>
      <c r="G78" s="16"/>
    </row>
    <row r="79" spans="1:7" x14ac:dyDescent="0.35">
      <c r="A79" s="13" t="s">
        <v>2060</v>
      </c>
      <c r="B79" s="32" t="s">
        <v>2061</v>
      </c>
      <c r="C79" s="32" t="s">
        <v>441</v>
      </c>
      <c r="D79" s="14">
        <v>353100</v>
      </c>
      <c r="E79" s="15">
        <v>3715.32</v>
      </c>
      <c r="F79" s="16">
        <v>3.0999999999999999E-3</v>
      </c>
      <c r="G79" s="16"/>
    </row>
    <row r="80" spans="1:7" x14ac:dyDescent="0.35">
      <c r="A80" s="13" t="s">
        <v>387</v>
      </c>
      <c r="B80" s="32" t="s">
        <v>388</v>
      </c>
      <c r="C80" s="32" t="s">
        <v>356</v>
      </c>
      <c r="D80" s="14">
        <v>308125</v>
      </c>
      <c r="E80" s="15">
        <v>3654.21</v>
      </c>
      <c r="F80" s="16">
        <v>3.0000000000000001E-3</v>
      </c>
      <c r="G80" s="16"/>
    </row>
    <row r="81" spans="1:7" x14ac:dyDescent="0.35">
      <c r="A81" s="13" t="s">
        <v>505</v>
      </c>
      <c r="B81" s="32" t="s">
        <v>506</v>
      </c>
      <c r="C81" s="32" t="s">
        <v>349</v>
      </c>
      <c r="D81" s="14">
        <v>41175</v>
      </c>
      <c r="E81" s="15">
        <v>3622.82</v>
      </c>
      <c r="F81" s="16">
        <v>3.0000000000000001E-3</v>
      </c>
      <c r="G81" s="16"/>
    </row>
    <row r="82" spans="1:7" x14ac:dyDescent="0.35">
      <c r="A82" s="13" t="s">
        <v>335</v>
      </c>
      <c r="B82" s="32" t="s">
        <v>336</v>
      </c>
      <c r="C82" s="32" t="s">
        <v>337</v>
      </c>
      <c r="D82" s="14">
        <v>31450</v>
      </c>
      <c r="E82" s="15">
        <v>3593.59</v>
      </c>
      <c r="F82" s="16">
        <v>3.0000000000000001E-3</v>
      </c>
      <c r="G82" s="16"/>
    </row>
    <row r="83" spans="1:7" x14ac:dyDescent="0.35">
      <c r="A83" s="13" t="s">
        <v>2030</v>
      </c>
      <c r="B83" s="32" t="s">
        <v>2031</v>
      </c>
      <c r="C83" s="32" t="s">
        <v>368</v>
      </c>
      <c r="D83" s="14">
        <v>2735</v>
      </c>
      <c r="E83" s="15">
        <v>3572.86</v>
      </c>
      <c r="F83" s="16">
        <v>2.8999999999999998E-3</v>
      </c>
      <c r="G83" s="16"/>
    </row>
    <row r="84" spans="1:7" x14ac:dyDescent="0.35">
      <c r="A84" s="13" t="s">
        <v>383</v>
      </c>
      <c r="B84" s="32" t="s">
        <v>384</v>
      </c>
      <c r="C84" s="32" t="s">
        <v>321</v>
      </c>
      <c r="D84" s="14">
        <v>105500</v>
      </c>
      <c r="E84" s="15">
        <v>3544.85</v>
      </c>
      <c r="F84" s="16">
        <v>2.8999999999999998E-3</v>
      </c>
      <c r="G84" s="16"/>
    </row>
    <row r="85" spans="1:7" x14ac:dyDescent="0.35">
      <c r="A85" s="13" t="s">
        <v>2190</v>
      </c>
      <c r="B85" s="32" t="s">
        <v>2191</v>
      </c>
      <c r="C85" s="32" t="s">
        <v>318</v>
      </c>
      <c r="D85" s="14">
        <v>3124950</v>
      </c>
      <c r="E85" s="15">
        <v>3519.63</v>
      </c>
      <c r="F85" s="16">
        <v>2.8999999999999998E-3</v>
      </c>
      <c r="G85" s="16"/>
    </row>
    <row r="86" spans="1:7" x14ac:dyDescent="0.35">
      <c r="A86" s="13" t="s">
        <v>2032</v>
      </c>
      <c r="B86" s="32" t="s">
        <v>2033</v>
      </c>
      <c r="C86" s="32" t="s">
        <v>482</v>
      </c>
      <c r="D86" s="14">
        <v>688340</v>
      </c>
      <c r="E86" s="15">
        <v>3448.58</v>
      </c>
      <c r="F86" s="16">
        <v>2.8E-3</v>
      </c>
      <c r="G86" s="16"/>
    </row>
    <row r="87" spans="1:7" x14ac:dyDescent="0.35">
      <c r="A87" s="13" t="s">
        <v>521</v>
      </c>
      <c r="B87" s="32" t="s">
        <v>522</v>
      </c>
      <c r="C87" s="32" t="s">
        <v>523</v>
      </c>
      <c r="D87" s="14">
        <v>526800</v>
      </c>
      <c r="E87" s="15">
        <v>3368.89</v>
      </c>
      <c r="F87" s="16">
        <v>2.8E-3</v>
      </c>
      <c r="G87" s="16"/>
    </row>
    <row r="88" spans="1:7" x14ac:dyDescent="0.35">
      <c r="A88" s="13" t="s">
        <v>805</v>
      </c>
      <c r="B88" s="32" t="s">
        <v>806</v>
      </c>
      <c r="C88" s="32" t="s">
        <v>321</v>
      </c>
      <c r="D88" s="14">
        <v>55000</v>
      </c>
      <c r="E88" s="15">
        <v>3354.34</v>
      </c>
      <c r="F88" s="16">
        <v>2.8E-3</v>
      </c>
      <c r="G88" s="16"/>
    </row>
    <row r="89" spans="1:7" x14ac:dyDescent="0.35">
      <c r="A89" s="13" t="s">
        <v>1239</v>
      </c>
      <c r="B89" s="32" t="s">
        <v>1240</v>
      </c>
      <c r="C89" s="32" t="s">
        <v>1241</v>
      </c>
      <c r="D89" s="14">
        <v>2420000</v>
      </c>
      <c r="E89" s="15">
        <v>3340.81</v>
      </c>
      <c r="F89" s="16">
        <v>2.8E-3</v>
      </c>
      <c r="G89" s="16"/>
    </row>
    <row r="90" spans="1:7" x14ac:dyDescent="0.35">
      <c r="A90" s="13" t="s">
        <v>487</v>
      </c>
      <c r="B90" s="32" t="s">
        <v>488</v>
      </c>
      <c r="C90" s="32" t="s">
        <v>356</v>
      </c>
      <c r="D90" s="14">
        <v>1090650</v>
      </c>
      <c r="E90" s="15">
        <v>3257.77</v>
      </c>
      <c r="F90" s="16">
        <v>2.7000000000000001E-3</v>
      </c>
      <c r="G90" s="16"/>
    </row>
    <row r="91" spans="1:7" x14ac:dyDescent="0.35">
      <c r="A91" s="13" t="s">
        <v>545</v>
      </c>
      <c r="B91" s="32" t="s">
        <v>546</v>
      </c>
      <c r="C91" s="32" t="s">
        <v>334</v>
      </c>
      <c r="D91" s="14">
        <v>77400</v>
      </c>
      <c r="E91" s="15">
        <v>3250.06</v>
      </c>
      <c r="F91" s="16">
        <v>2.7000000000000001E-3</v>
      </c>
      <c r="G91" s="16"/>
    </row>
    <row r="92" spans="1:7" x14ac:dyDescent="0.35">
      <c r="A92" s="13" t="s">
        <v>350</v>
      </c>
      <c r="B92" s="32" t="s">
        <v>351</v>
      </c>
      <c r="C92" s="32" t="s">
        <v>331</v>
      </c>
      <c r="D92" s="14">
        <v>133500</v>
      </c>
      <c r="E92" s="15">
        <v>3106.34</v>
      </c>
      <c r="F92" s="16">
        <v>2.5999999999999999E-3</v>
      </c>
      <c r="G92" s="16"/>
    </row>
    <row r="93" spans="1:7" x14ac:dyDescent="0.35">
      <c r="A93" s="13" t="s">
        <v>432</v>
      </c>
      <c r="B93" s="32" t="s">
        <v>433</v>
      </c>
      <c r="C93" s="32" t="s">
        <v>321</v>
      </c>
      <c r="D93" s="14">
        <v>198250</v>
      </c>
      <c r="E93" s="15">
        <v>3031.24</v>
      </c>
      <c r="F93" s="16">
        <v>2.5000000000000001E-3</v>
      </c>
      <c r="G93" s="16"/>
    </row>
    <row r="94" spans="1:7" x14ac:dyDescent="0.35">
      <c r="A94" s="13" t="s">
        <v>959</v>
      </c>
      <c r="B94" s="32" t="s">
        <v>960</v>
      </c>
      <c r="C94" s="32" t="s">
        <v>321</v>
      </c>
      <c r="D94" s="14">
        <v>820000</v>
      </c>
      <c r="E94" s="15">
        <v>2995.87</v>
      </c>
      <c r="F94" s="16">
        <v>2.5000000000000001E-3</v>
      </c>
      <c r="G94" s="16"/>
    </row>
    <row r="95" spans="1:7" x14ac:dyDescent="0.35">
      <c r="A95" s="13" t="s">
        <v>366</v>
      </c>
      <c r="B95" s="32" t="s">
        <v>367</v>
      </c>
      <c r="C95" s="32" t="s">
        <v>368</v>
      </c>
      <c r="D95" s="14">
        <v>1849550</v>
      </c>
      <c r="E95" s="15">
        <v>2887.52</v>
      </c>
      <c r="F95" s="16">
        <v>2.3999999999999998E-3</v>
      </c>
      <c r="G95" s="16"/>
    </row>
    <row r="96" spans="1:7" x14ac:dyDescent="0.35">
      <c r="A96" s="13" t="s">
        <v>1402</v>
      </c>
      <c r="B96" s="32" t="s">
        <v>1403</v>
      </c>
      <c r="C96" s="32" t="s">
        <v>1404</v>
      </c>
      <c r="D96" s="14">
        <v>832500</v>
      </c>
      <c r="E96" s="15">
        <v>2882.12</v>
      </c>
      <c r="F96" s="16">
        <v>2.3999999999999998E-3</v>
      </c>
      <c r="G96" s="16"/>
    </row>
    <row r="97" spans="1:7" x14ac:dyDescent="0.35">
      <c r="A97" s="13" t="s">
        <v>497</v>
      </c>
      <c r="B97" s="32" t="s">
        <v>498</v>
      </c>
      <c r="C97" s="32" t="s">
        <v>414</v>
      </c>
      <c r="D97" s="14">
        <v>87600</v>
      </c>
      <c r="E97" s="15">
        <v>2868.02</v>
      </c>
      <c r="F97" s="16">
        <v>2.3999999999999998E-3</v>
      </c>
      <c r="G97" s="16"/>
    </row>
    <row r="98" spans="1:7" x14ac:dyDescent="0.35">
      <c r="A98" s="13" t="s">
        <v>396</v>
      </c>
      <c r="B98" s="32" t="s">
        <v>397</v>
      </c>
      <c r="C98" s="32" t="s">
        <v>398</v>
      </c>
      <c r="D98" s="14">
        <v>39750</v>
      </c>
      <c r="E98" s="15">
        <v>2747.62</v>
      </c>
      <c r="F98" s="16">
        <v>2.3E-3</v>
      </c>
      <c r="G98" s="16"/>
    </row>
    <row r="99" spans="1:7" x14ac:dyDescent="0.35">
      <c r="A99" s="13" t="s">
        <v>1875</v>
      </c>
      <c r="B99" s="32" t="s">
        <v>1876</v>
      </c>
      <c r="C99" s="32" t="s">
        <v>844</v>
      </c>
      <c r="D99" s="14">
        <v>220000</v>
      </c>
      <c r="E99" s="15">
        <v>2708.42</v>
      </c>
      <c r="F99" s="16">
        <v>2.2000000000000001E-3</v>
      </c>
      <c r="G99" s="16"/>
    </row>
    <row r="100" spans="1:7" x14ac:dyDescent="0.35">
      <c r="A100" s="13" t="s">
        <v>434</v>
      </c>
      <c r="B100" s="32" t="s">
        <v>435</v>
      </c>
      <c r="C100" s="32" t="s">
        <v>436</v>
      </c>
      <c r="D100" s="14">
        <v>192000</v>
      </c>
      <c r="E100" s="15">
        <v>2669.57</v>
      </c>
      <c r="F100" s="16">
        <v>2.2000000000000001E-3</v>
      </c>
      <c r="G100" s="16"/>
    </row>
    <row r="101" spans="1:7" x14ac:dyDescent="0.35">
      <c r="A101" s="13" t="s">
        <v>332</v>
      </c>
      <c r="B101" s="32" t="s">
        <v>333</v>
      </c>
      <c r="C101" s="32" t="s">
        <v>334</v>
      </c>
      <c r="D101" s="14">
        <v>49500</v>
      </c>
      <c r="E101" s="15">
        <v>2636.07</v>
      </c>
      <c r="F101" s="16">
        <v>2.2000000000000001E-3</v>
      </c>
      <c r="G101" s="16"/>
    </row>
    <row r="102" spans="1:7" x14ac:dyDescent="0.35">
      <c r="A102" s="13" t="s">
        <v>437</v>
      </c>
      <c r="B102" s="32" t="s">
        <v>438</v>
      </c>
      <c r="C102" s="32" t="s">
        <v>421</v>
      </c>
      <c r="D102" s="14">
        <v>94275</v>
      </c>
      <c r="E102" s="15">
        <v>2626.97</v>
      </c>
      <c r="F102" s="16">
        <v>2.2000000000000001E-3</v>
      </c>
      <c r="G102" s="16"/>
    </row>
    <row r="103" spans="1:7" x14ac:dyDescent="0.35">
      <c r="A103" s="13" t="s">
        <v>1373</v>
      </c>
      <c r="B103" s="32" t="s">
        <v>1374</v>
      </c>
      <c r="C103" s="32" t="s">
        <v>526</v>
      </c>
      <c r="D103" s="14">
        <v>338750</v>
      </c>
      <c r="E103" s="15">
        <v>2432.56</v>
      </c>
      <c r="F103" s="16">
        <v>2E-3</v>
      </c>
      <c r="G103" s="16"/>
    </row>
    <row r="104" spans="1:7" x14ac:dyDescent="0.35">
      <c r="A104" s="13" t="s">
        <v>357</v>
      </c>
      <c r="B104" s="32" t="s">
        <v>358</v>
      </c>
      <c r="C104" s="32" t="s">
        <v>307</v>
      </c>
      <c r="D104" s="14">
        <v>36800</v>
      </c>
      <c r="E104" s="15">
        <v>2376.4299999999998</v>
      </c>
      <c r="F104" s="16">
        <v>2E-3</v>
      </c>
      <c r="G104" s="16"/>
    </row>
    <row r="105" spans="1:7" x14ac:dyDescent="0.35">
      <c r="A105" s="13" t="s">
        <v>1453</v>
      </c>
      <c r="B105" s="32" t="s">
        <v>1454</v>
      </c>
      <c r="C105" s="32" t="s">
        <v>318</v>
      </c>
      <c r="D105" s="14">
        <v>137250</v>
      </c>
      <c r="E105" s="15">
        <v>2337.92</v>
      </c>
      <c r="F105" s="16">
        <v>1.9E-3</v>
      </c>
      <c r="G105" s="16"/>
    </row>
    <row r="106" spans="1:7" x14ac:dyDescent="0.35">
      <c r="A106" s="13" t="s">
        <v>1231</v>
      </c>
      <c r="B106" s="32" t="s">
        <v>1232</v>
      </c>
      <c r="C106" s="32" t="s">
        <v>436</v>
      </c>
      <c r="D106" s="14">
        <v>374000</v>
      </c>
      <c r="E106" s="15">
        <v>2307.77</v>
      </c>
      <c r="F106" s="16">
        <v>1.9E-3</v>
      </c>
      <c r="G106" s="16"/>
    </row>
    <row r="107" spans="1:7" x14ac:dyDescent="0.35">
      <c r="A107" s="13" t="s">
        <v>2192</v>
      </c>
      <c r="B107" s="32" t="s">
        <v>2193</v>
      </c>
      <c r="C107" s="32" t="s">
        <v>2154</v>
      </c>
      <c r="D107" s="14">
        <v>173382</v>
      </c>
      <c r="E107" s="15">
        <v>2262.46</v>
      </c>
      <c r="F107" s="16">
        <v>1.9E-3</v>
      </c>
      <c r="G107" s="16"/>
    </row>
    <row r="108" spans="1:7" x14ac:dyDescent="0.35">
      <c r="A108" s="13" t="s">
        <v>408</v>
      </c>
      <c r="B108" s="32" t="s">
        <v>409</v>
      </c>
      <c r="C108" s="32" t="s">
        <v>393</v>
      </c>
      <c r="D108" s="14">
        <v>68075</v>
      </c>
      <c r="E108" s="15">
        <v>2214.58</v>
      </c>
      <c r="F108" s="16">
        <v>1.8E-3</v>
      </c>
      <c r="G108" s="16"/>
    </row>
    <row r="109" spans="1:7" x14ac:dyDescent="0.35">
      <c r="A109" s="13" t="s">
        <v>464</v>
      </c>
      <c r="B109" s="32" t="s">
        <v>465</v>
      </c>
      <c r="C109" s="32" t="s">
        <v>393</v>
      </c>
      <c r="D109" s="14">
        <v>131000</v>
      </c>
      <c r="E109" s="15">
        <v>2194.38</v>
      </c>
      <c r="F109" s="16">
        <v>1.8E-3</v>
      </c>
      <c r="G109" s="16"/>
    </row>
    <row r="110" spans="1:7" x14ac:dyDescent="0.35">
      <c r="A110" s="13" t="s">
        <v>2130</v>
      </c>
      <c r="B110" s="32" t="s">
        <v>2131</v>
      </c>
      <c r="C110" s="32" t="s">
        <v>340</v>
      </c>
      <c r="D110" s="14">
        <v>209625</v>
      </c>
      <c r="E110" s="15">
        <v>2181.5700000000002</v>
      </c>
      <c r="F110" s="16">
        <v>1.8E-3</v>
      </c>
      <c r="G110" s="16"/>
    </row>
    <row r="111" spans="1:7" x14ac:dyDescent="0.35">
      <c r="A111" s="13" t="s">
        <v>1235</v>
      </c>
      <c r="B111" s="32" t="s">
        <v>1236</v>
      </c>
      <c r="C111" s="32" t="s">
        <v>340</v>
      </c>
      <c r="D111" s="14">
        <v>702000</v>
      </c>
      <c r="E111" s="15">
        <v>2167.0700000000002</v>
      </c>
      <c r="F111" s="16">
        <v>1.8E-3</v>
      </c>
      <c r="G111" s="16"/>
    </row>
    <row r="112" spans="1:7" x14ac:dyDescent="0.35">
      <c r="A112" s="13" t="s">
        <v>410</v>
      </c>
      <c r="B112" s="32" t="s">
        <v>411</v>
      </c>
      <c r="C112" s="32" t="s">
        <v>304</v>
      </c>
      <c r="D112" s="14">
        <v>516375</v>
      </c>
      <c r="E112" s="15">
        <v>2110.6799999999998</v>
      </c>
      <c r="F112" s="16">
        <v>1.6999999999999999E-3</v>
      </c>
      <c r="G112" s="16"/>
    </row>
    <row r="113" spans="1:7" x14ac:dyDescent="0.35">
      <c r="A113" s="13" t="s">
        <v>2194</v>
      </c>
      <c r="B113" s="32" t="s">
        <v>2195</v>
      </c>
      <c r="C113" s="32" t="s">
        <v>441</v>
      </c>
      <c r="D113" s="14">
        <v>63000</v>
      </c>
      <c r="E113" s="15">
        <v>2044.85</v>
      </c>
      <c r="F113" s="16">
        <v>1.6999999999999999E-3</v>
      </c>
      <c r="G113" s="16"/>
    </row>
    <row r="114" spans="1:7" x14ac:dyDescent="0.35">
      <c r="A114" s="13" t="s">
        <v>821</v>
      </c>
      <c r="B114" s="32" t="s">
        <v>822</v>
      </c>
      <c r="C114" s="32" t="s">
        <v>368</v>
      </c>
      <c r="D114" s="14">
        <v>5850</v>
      </c>
      <c r="E114" s="15">
        <v>1994.86</v>
      </c>
      <c r="F114" s="16">
        <v>1.6000000000000001E-3</v>
      </c>
      <c r="G114" s="16"/>
    </row>
    <row r="115" spans="1:7" x14ac:dyDescent="0.35">
      <c r="A115" s="13" t="s">
        <v>1851</v>
      </c>
      <c r="B115" s="32" t="s">
        <v>1852</v>
      </c>
      <c r="C115" s="32" t="s">
        <v>1241</v>
      </c>
      <c r="D115" s="14">
        <v>213750</v>
      </c>
      <c r="E115" s="15">
        <v>1989.37</v>
      </c>
      <c r="F115" s="16">
        <v>1.6000000000000001E-3</v>
      </c>
      <c r="G115" s="16"/>
    </row>
    <row r="116" spans="1:7" x14ac:dyDescent="0.35">
      <c r="A116" s="13" t="s">
        <v>547</v>
      </c>
      <c r="B116" s="32" t="s">
        <v>548</v>
      </c>
      <c r="C116" s="32" t="s">
        <v>334</v>
      </c>
      <c r="D116" s="14">
        <v>111650</v>
      </c>
      <c r="E116" s="15">
        <v>1963.53</v>
      </c>
      <c r="F116" s="16">
        <v>1.6000000000000001E-3</v>
      </c>
      <c r="G116" s="16"/>
    </row>
    <row r="117" spans="1:7" x14ac:dyDescent="0.35">
      <c r="A117" s="13" t="s">
        <v>817</v>
      </c>
      <c r="B117" s="32" t="s">
        <v>818</v>
      </c>
      <c r="C117" s="32" t="s">
        <v>544</v>
      </c>
      <c r="D117" s="14">
        <v>181000</v>
      </c>
      <c r="E117" s="15">
        <v>1958.51</v>
      </c>
      <c r="F117" s="16">
        <v>1.6000000000000001E-3</v>
      </c>
      <c r="G117" s="16"/>
    </row>
    <row r="118" spans="1:7" x14ac:dyDescent="0.35">
      <c r="A118" s="13" t="s">
        <v>1242</v>
      </c>
      <c r="B118" s="32" t="s">
        <v>1243</v>
      </c>
      <c r="C118" s="32" t="s">
        <v>436</v>
      </c>
      <c r="D118" s="14">
        <v>283500</v>
      </c>
      <c r="E118" s="15">
        <v>1856.5</v>
      </c>
      <c r="F118" s="16">
        <v>1.5E-3</v>
      </c>
      <c r="G118" s="16"/>
    </row>
    <row r="119" spans="1:7" x14ac:dyDescent="0.35">
      <c r="A119" s="13" t="s">
        <v>2196</v>
      </c>
      <c r="B119" s="32" t="s">
        <v>2197</v>
      </c>
      <c r="C119" s="32" t="s">
        <v>334</v>
      </c>
      <c r="D119" s="14">
        <v>1012500</v>
      </c>
      <c r="E119" s="15">
        <v>1840.52</v>
      </c>
      <c r="F119" s="16">
        <v>1.5E-3</v>
      </c>
      <c r="G119" s="16"/>
    </row>
    <row r="120" spans="1:7" x14ac:dyDescent="0.35">
      <c r="A120" s="13" t="s">
        <v>2198</v>
      </c>
      <c r="B120" s="32" t="s">
        <v>2199</v>
      </c>
      <c r="C120" s="32" t="s">
        <v>482</v>
      </c>
      <c r="D120" s="14">
        <v>366700</v>
      </c>
      <c r="E120" s="15">
        <v>1811.31</v>
      </c>
      <c r="F120" s="16">
        <v>1.5E-3</v>
      </c>
      <c r="G120" s="16"/>
    </row>
    <row r="121" spans="1:7" x14ac:dyDescent="0.35">
      <c r="A121" s="13" t="s">
        <v>957</v>
      </c>
      <c r="B121" s="32" t="s">
        <v>958</v>
      </c>
      <c r="C121" s="32" t="s">
        <v>371</v>
      </c>
      <c r="D121" s="14">
        <v>209000</v>
      </c>
      <c r="E121" s="15">
        <v>1794.16</v>
      </c>
      <c r="F121" s="16">
        <v>1.5E-3</v>
      </c>
      <c r="G121" s="16"/>
    </row>
    <row r="122" spans="1:7" x14ac:dyDescent="0.35">
      <c r="A122" s="13" t="s">
        <v>1371</v>
      </c>
      <c r="B122" s="32" t="s">
        <v>1372</v>
      </c>
      <c r="C122" s="32" t="s">
        <v>356</v>
      </c>
      <c r="D122" s="14">
        <v>235950</v>
      </c>
      <c r="E122" s="15">
        <v>1791.57</v>
      </c>
      <c r="F122" s="16">
        <v>1.5E-3</v>
      </c>
      <c r="G122" s="16"/>
    </row>
    <row r="123" spans="1:7" x14ac:dyDescent="0.35">
      <c r="A123" s="13" t="s">
        <v>538</v>
      </c>
      <c r="B123" s="32" t="s">
        <v>539</v>
      </c>
      <c r="C123" s="32" t="s">
        <v>307</v>
      </c>
      <c r="D123" s="14">
        <v>31800</v>
      </c>
      <c r="E123" s="15">
        <v>1776.32</v>
      </c>
      <c r="F123" s="16">
        <v>1.5E-3</v>
      </c>
      <c r="G123" s="16"/>
    </row>
    <row r="124" spans="1:7" x14ac:dyDescent="0.35">
      <c r="A124" s="13" t="s">
        <v>2054</v>
      </c>
      <c r="B124" s="32" t="s">
        <v>2055</v>
      </c>
      <c r="C124" s="32" t="s">
        <v>340</v>
      </c>
      <c r="D124" s="14">
        <v>449550</v>
      </c>
      <c r="E124" s="15">
        <v>1764.03</v>
      </c>
      <c r="F124" s="16">
        <v>1.5E-3</v>
      </c>
      <c r="G124" s="16"/>
    </row>
    <row r="125" spans="1:7" x14ac:dyDescent="0.35">
      <c r="A125" s="13" t="s">
        <v>1864</v>
      </c>
      <c r="B125" s="32" t="s">
        <v>1865</v>
      </c>
      <c r="C125" s="32" t="s">
        <v>611</v>
      </c>
      <c r="D125" s="14">
        <v>51600</v>
      </c>
      <c r="E125" s="15">
        <v>1719.6</v>
      </c>
      <c r="F125" s="16">
        <v>1.4E-3</v>
      </c>
      <c r="G125" s="16"/>
    </row>
    <row r="126" spans="1:7" x14ac:dyDescent="0.35">
      <c r="A126" s="13" t="s">
        <v>823</v>
      </c>
      <c r="B126" s="32" t="s">
        <v>824</v>
      </c>
      <c r="C126" s="32" t="s">
        <v>321</v>
      </c>
      <c r="D126" s="14">
        <v>172800</v>
      </c>
      <c r="E126" s="15">
        <v>1679.1</v>
      </c>
      <c r="F126" s="16">
        <v>1.4E-3</v>
      </c>
      <c r="G126" s="16"/>
    </row>
    <row r="127" spans="1:7" x14ac:dyDescent="0.35">
      <c r="A127" s="13" t="s">
        <v>2200</v>
      </c>
      <c r="B127" s="32" t="s">
        <v>2201</v>
      </c>
      <c r="C127" s="32" t="s">
        <v>356</v>
      </c>
      <c r="D127" s="14">
        <v>882000</v>
      </c>
      <c r="E127" s="15">
        <v>1662.13</v>
      </c>
      <c r="F127" s="16">
        <v>1.4E-3</v>
      </c>
      <c r="G127" s="16"/>
    </row>
    <row r="128" spans="1:7" x14ac:dyDescent="0.35">
      <c r="A128" s="13" t="s">
        <v>2080</v>
      </c>
      <c r="B128" s="32" t="s">
        <v>2081</v>
      </c>
      <c r="C128" s="32" t="s">
        <v>304</v>
      </c>
      <c r="D128" s="14">
        <v>1174875</v>
      </c>
      <c r="E128" s="15">
        <v>1602.65</v>
      </c>
      <c r="F128" s="16">
        <v>1.2999999999999999E-3</v>
      </c>
      <c r="G128" s="16"/>
    </row>
    <row r="129" spans="1:7" x14ac:dyDescent="0.35">
      <c r="A129" s="13" t="s">
        <v>2202</v>
      </c>
      <c r="B129" s="32" t="s">
        <v>2203</v>
      </c>
      <c r="C129" s="32" t="s">
        <v>393</v>
      </c>
      <c r="D129" s="14">
        <v>401400</v>
      </c>
      <c r="E129" s="15">
        <v>1588.74</v>
      </c>
      <c r="F129" s="16">
        <v>1.2999999999999999E-3</v>
      </c>
      <c r="G129" s="16"/>
    </row>
    <row r="130" spans="1:7" x14ac:dyDescent="0.35">
      <c r="A130" s="13" t="s">
        <v>1887</v>
      </c>
      <c r="B130" s="32" t="s">
        <v>1888</v>
      </c>
      <c r="C130" s="32" t="s">
        <v>346</v>
      </c>
      <c r="D130" s="14">
        <v>150800</v>
      </c>
      <c r="E130" s="15">
        <v>1534.92</v>
      </c>
      <c r="F130" s="16">
        <v>1.2999999999999999E-3</v>
      </c>
      <c r="G130" s="16"/>
    </row>
    <row r="131" spans="1:7" x14ac:dyDescent="0.35">
      <c r="A131" s="13" t="s">
        <v>2042</v>
      </c>
      <c r="B131" s="32" t="s">
        <v>2043</v>
      </c>
      <c r="C131" s="32" t="s">
        <v>356</v>
      </c>
      <c r="D131" s="14">
        <v>231200</v>
      </c>
      <c r="E131" s="15">
        <v>1534.82</v>
      </c>
      <c r="F131" s="16">
        <v>1.2999999999999999E-3</v>
      </c>
      <c r="G131" s="16"/>
    </row>
    <row r="132" spans="1:7" x14ac:dyDescent="0.35">
      <c r="A132" s="13" t="s">
        <v>470</v>
      </c>
      <c r="B132" s="32" t="s">
        <v>471</v>
      </c>
      <c r="C132" s="32" t="s">
        <v>398</v>
      </c>
      <c r="D132" s="14">
        <v>23250</v>
      </c>
      <c r="E132" s="15">
        <v>1519.63</v>
      </c>
      <c r="F132" s="16">
        <v>1.2999999999999999E-3</v>
      </c>
      <c r="G132" s="16"/>
    </row>
    <row r="133" spans="1:7" x14ac:dyDescent="0.35">
      <c r="A133" s="13" t="s">
        <v>2204</v>
      </c>
      <c r="B133" s="32" t="s">
        <v>2205</v>
      </c>
      <c r="C133" s="32" t="s">
        <v>334</v>
      </c>
      <c r="D133" s="14">
        <v>50000</v>
      </c>
      <c r="E133" s="15">
        <v>1465.83</v>
      </c>
      <c r="F133" s="16">
        <v>1.1999999999999999E-3</v>
      </c>
      <c r="G133" s="16"/>
    </row>
    <row r="134" spans="1:7" x14ac:dyDescent="0.35">
      <c r="A134" s="13" t="s">
        <v>2038</v>
      </c>
      <c r="B134" s="32" t="s">
        <v>2039</v>
      </c>
      <c r="C134" s="32" t="s">
        <v>912</v>
      </c>
      <c r="D134" s="14">
        <v>186000</v>
      </c>
      <c r="E134" s="15">
        <v>1465.68</v>
      </c>
      <c r="F134" s="16">
        <v>1.1999999999999999E-3</v>
      </c>
      <c r="G134" s="16"/>
    </row>
    <row r="135" spans="1:7" x14ac:dyDescent="0.35">
      <c r="A135" s="13" t="s">
        <v>534</v>
      </c>
      <c r="B135" s="32" t="s">
        <v>535</v>
      </c>
      <c r="C135" s="32" t="s">
        <v>477</v>
      </c>
      <c r="D135" s="14">
        <v>226625</v>
      </c>
      <c r="E135" s="15">
        <v>1447</v>
      </c>
      <c r="F135" s="16">
        <v>1.1999999999999999E-3</v>
      </c>
      <c r="G135" s="16"/>
    </row>
    <row r="136" spans="1:7" x14ac:dyDescent="0.35">
      <c r="A136" s="13" t="s">
        <v>1882</v>
      </c>
      <c r="B136" s="32" t="s">
        <v>1883</v>
      </c>
      <c r="C136" s="32" t="s">
        <v>523</v>
      </c>
      <c r="D136" s="14">
        <v>150480</v>
      </c>
      <c r="E136" s="15">
        <v>1376.44</v>
      </c>
      <c r="F136" s="16">
        <v>1.1000000000000001E-3</v>
      </c>
      <c r="G136" s="16"/>
    </row>
    <row r="137" spans="1:7" x14ac:dyDescent="0.35">
      <c r="A137" s="13" t="s">
        <v>1202</v>
      </c>
      <c r="B137" s="32" t="s">
        <v>1203</v>
      </c>
      <c r="C137" s="32" t="s">
        <v>321</v>
      </c>
      <c r="D137" s="14">
        <v>4580</v>
      </c>
      <c r="E137" s="15">
        <v>1362.14</v>
      </c>
      <c r="F137" s="16">
        <v>1.1000000000000001E-3</v>
      </c>
      <c r="G137" s="16"/>
    </row>
    <row r="138" spans="1:7" x14ac:dyDescent="0.35">
      <c r="A138" s="13" t="s">
        <v>2020</v>
      </c>
      <c r="B138" s="32" t="s">
        <v>2021</v>
      </c>
      <c r="C138" s="32" t="s">
        <v>299</v>
      </c>
      <c r="D138" s="14">
        <v>6864000</v>
      </c>
      <c r="E138" s="15">
        <v>1344.66</v>
      </c>
      <c r="F138" s="16">
        <v>1.1000000000000001E-3</v>
      </c>
      <c r="G138" s="16"/>
    </row>
    <row r="139" spans="1:7" x14ac:dyDescent="0.35">
      <c r="A139" s="13" t="s">
        <v>1987</v>
      </c>
      <c r="B139" s="32" t="s">
        <v>1988</v>
      </c>
      <c r="C139" s="32" t="s">
        <v>299</v>
      </c>
      <c r="D139" s="14">
        <v>760000</v>
      </c>
      <c r="E139" s="15">
        <v>1309.71</v>
      </c>
      <c r="F139" s="16">
        <v>1.1000000000000001E-3</v>
      </c>
      <c r="G139" s="16"/>
    </row>
    <row r="140" spans="1:7" x14ac:dyDescent="0.35">
      <c r="A140" s="13" t="s">
        <v>2206</v>
      </c>
      <c r="B140" s="32" t="s">
        <v>2207</v>
      </c>
      <c r="C140" s="32" t="s">
        <v>337</v>
      </c>
      <c r="D140" s="14">
        <v>118150</v>
      </c>
      <c r="E140" s="15">
        <v>1140.92</v>
      </c>
      <c r="F140" s="16">
        <v>8.9999999999999998E-4</v>
      </c>
      <c r="G140" s="16"/>
    </row>
    <row r="141" spans="1:7" x14ac:dyDescent="0.35">
      <c r="A141" s="13" t="s">
        <v>1396</v>
      </c>
      <c r="B141" s="32" t="s">
        <v>1397</v>
      </c>
      <c r="C141" s="32" t="s">
        <v>321</v>
      </c>
      <c r="D141" s="14">
        <v>184000</v>
      </c>
      <c r="E141" s="15">
        <v>1089.83</v>
      </c>
      <c r="F141" s="16">
        <v>8.9999999999999998E-4</v>
      </c>
      <c r="G141" s="16"/>
    </row>
    <row r="142" spans="1:7" x14ac:dyDescent="0.35">
      <c r="A142" s="13" t="s">
        <v>359</v>
      </c>
      <c r="B142" s="32" t="s">
        <v>360</v>
      </c>
      <c r="C142" s="32" t="s">
        <v>334</v>
      </c>
      <c r="D142" s="14">
        <v>17400</v>
      </c>
      <c r="E142" s="15">
        <v>1084.73</v>
      </c>
      <c r="F142" s="16">
        <v>8.9999999999999998E-4</v>
      </c>
      <c r="G142" s="16"/>
    </row>
    <row r="143" spans="1:7" x14ac:dyDescent="0.35">
      <c r="A143" s="13" t="s">
        <v>951</v>
      </c>
      <c r="B143" s="32" t="s">
        <v>952</v>
      </c>
      <c r="C143" s="32" t="s">
        <v>321</v>
      </c>
      <c r="D143" s="14">
        <v>65650</v>
      </c>
      <c r="E143" s="15">
        <v>1056.3699999999999</v>
      </c>
      <c r="F143" s="16">
        <v>8.9999999999999998E-4</v>
      </c>
      <c r="G143" s="16"/>
    </row>
    <row r="144" spans="1:7" x14ac:dyDescent="0.35">
      <c r="A144" s="13" t="s">
        <v>1860</v>
      </c>
      <c r="B144" s="32" t="s">
        <v>1861</v>
      </c>
      <c r="C144" s="32" t="s">
        <v>611</v>
      </c>
      <c r="D144" s="14">
        <v>465000</v>
      </c>
      <c r="E144" s="15">
        <v>1025.33</v>
      </c>
      <c r="F144" s="16">
        <v>8.0000000000000004E-4</v>
      </c>
      <c r="G144" s="16"/>
    </row>
    <row r="145" spans="1:7" x14ac:dyDescent="0.35">
      <c r="A145" s="13" t="s">
        <v>811</v>
      </c>
      <c r="B145" s="32" t="s">
        <v>812</v>
      </c>
      <c r="C145" s="32" t="s">
        <v>441</v>
      </c>
      <c r="D145" s="14">
        <v>35000</v>
      </c>
      <c r="E145" s="15">
        <v>1016.49</v>
      </c>
      <c r="F145" s="16">
        <v>8.0000000000000004E-4</v>
      </c>
      <c r="G145" s="16"/>
    </row>
    <row r="146" spans="1:7" x14ac:dyDescent="0.35">
      <c r="A146" s="13" t="s">
        <v>1183</v>
      </c>
      <c r="B146" s="32" t="s">
        <v>1184</v>
      </c>
      <c r="C146" s="32" t="s">
        <v>310</v>
      </c>
      <c r="D146" s="14">
        <v>328000</v>
      </c>
      <c r="E146" s="15">
        <v>912</v>
      </c>
      <c r="F146" s="16">
        <v>8.0000000000000004E-4</v>
      </c>
      <c r="G146" s="16"/>
    </row>
    <row r="147" spans="1:7" x14ac:dyDescent="0.35">
      <c r="A147" s="13" t="s">
        <v>325</v>
      </c>
      <c r="B147" s="32" t="s">
        <v>326</v>
      </c>
      <c r="C147" s="32" t="s">
        <v>307</v>
      </c>
      <c r="D147" s="14">
        <v>22225</v>
      </c>
      <c r="E147" s="15">
        <v>910.07</v>
      </c>
      <c r="F147" s="16">
        <v>6.9999999999999999E-4</v>
      </c>
      <c r="G147" s="16"/>
    </row>
    <row r="148" spans="1:7" x14ac:dyDescent="0.35">
      <c r="A148" s="13" t="s">
        <v>2208</v>
      </c>
      <c r="B148" s="32" t="s">
        <v>2209</v>
      </c>
      <c r="C148" s="32" t="s">
        <v>441</v>
      </c>
      <c r="D148" s="14">
        <v>216000</v>
      </c>
      <c r="E148" s="15">
        <v>885.71</v>
      </c>
      <c r="F148" s="16">
        <v>6.9999999999999999E-4</v>
      </c>
      <c r="G148" s="16"/>
    </row>
    <row r="149" spans="1:7" x14ac:dyDescent="0.35">
      <c r="A149" s="13" t="s">
        <v>1365</v>
      </c>
      <c r="B149" s="32" t="s">
        <v>1366</v>
      </c>
      <c r="C149" s="32" t="s">
        <v>307</v>
      </c>
      <c r="D149" s="14">
        <v>157000</v>
      </c>
      <c r="E149" s="15">
        <v>879.75</v>
      </c>
      <c r="F149" s="16">
        <v>6.9999999999999999E-4</v>
      </c>
      <c r="G149" s="16"/>
    </row>
    <row r="150" spans="1:7" x14ac:dyDescent="0.35">
      <c r="A150" s="13" t="s">
        <v>2210</v>
      </c>
      <c r="B150" s="32" t="s">
        <v>2211</v>
      </c>
      <c r="C150" s="32" t="s">
        <v>441</v>
      </c>
      <c r="D150" s="14">
        <v>149500</v>
      </c>
      <c r="E150" s="15">
        <v>835.71</v>
      </c>
      <c r="F150" s="16">
        <v>6.9999999999999999E-4</v>
      </c>
      <c r="G150" s="16"/>
    </row>
    <row r="151" spans="1:7" x14ac:dyDescent="0.35">
      <c r="A151" s="13" t="s">
        <v>2212</v>
      </c>
      <c r="B151" s="32" t="s">
        <v>2213</v>
      </c>
      <c r="C151" s="32" t="s">
        <v>310</v>
      </c>
      <c r="D151" s="14">
        <v>35700</v>
      </c>
      <c r="E151" s="15">
        <v>802.82</v>
      </c>
      <c r="F151" s="16">
        <v>6.9999999999999999E-4</v>
      </c>
      <c r="G151" s="16"/>
    </row>
    <row r="152" spans="1:7" x14ac:dyDescent="0.35">
      <c r="A152" s="13" t="s">
        <v>478</v>
      </c>
      <c r="B152" s="32" t="s">
        <v>479</v>
      </c>
      <c r="C152" s="32" t="s">
        <v>299</v>
      </c>
      <c r="D152" s="14">
        <v>380000</v>
      </c>
      <c r="E152" s="15">
        <v>760.08</v>
      </c>
      <c r="F152" s="16">
        <v>5.9999999999999995E-4</v>
      </c>
      <c r="G152" s="16"/>
    </row>
    <row r="153" spans="1:7" x14ac:dyDescent="0.35">
      <c r="A153" s="13" t="s">
        <v>2024</v>
      </c>
      <c r="B153" s="32" t="s">
        <v>2025</v>
      </c>
      <c r="C153" s="32" t="s">
        <v>441</v>
      </c>
      <c r="D153" s="14">
        <v>33750</v>
      </c>
      <c r="E153" s="15">
        <v>755.31</v>
      </c>
      <c r="F153" s="16">
        <v>5.9999999999999995E-4</v>
      </c>
      <c r="G153" s="16"/>
    </row>
    <row r="154" spans="1:7" x14ac:dyDescent="0.35">
      <c r="A154" s="13" t="s">
        <v>1893</v>
      </c>
      <c r="B154" s="32" t="s">
        <v>1894</v>
      </c>
      <c r="C154" s="32" t="s">
        <v>421</v>
      </c>
      <c r="D154" s="14">
        <v>32550</v>
      </c>
      <c r="E154" s="15">
        <v>752.39</v>
      </c>
      <c r="F154" s="16">
        <v>5.9999999999999995E-4</v>
      </c>
      <c r="G154" s="16"/>
    </row>
    <row r="155" spans="1:7" x14ac:dyDescent="0.35">
      <c r="A155" s="13" t="s">
        <v>1381</v>
      </c>
      <c r="B155" s="32" t="s">
        <v>1382</v>
      </c>
      <c r="C155" s="32" t="s">
        <v>337</v>
      </c>
      <c r="D155" s="14">
        <v>16125</v>
      </c>
      <c r="E155" s="15">
        <v>741.01</v>
      </c>
      <c r="F155" s="16">
        <v>5.9999999999999995E-4</v>
      </c>
      <c r="G155" s="16"/>
    </row>
    <row r="156" spans="1:7" x14ac:dyDescent="0.35">
      <c r="A156" s="13" t="s">
        <v>2046</v>
      </c>
      <c r="B156" s="32" t="s">
        <v>2047</v>
      </c>
      <c r="C156" s="32" t="s">
        <v>368</v>
      </c>
      <c r="D156" s="14">
        <v>174600</v>
      </c>
      <c r="E156" s="15">
        <v>727.3</v>
      </c>
      <c r="F156" s="16">
        <v>5.9999999999999995E-4</v>
      </c>
      <c r="G156" s="16"/>
    </row>
    <row r="157" spans="1:7" x14ac:dyDescent="0.35">
      <c r="A157" s="13" t="s">
        <v>549</v>
      </c>
      <c r="B157" s="32" t="s">
        <v>550</v>
      </c>
      <c r="C157" s="32" t="s">
        <v>551</v>
      </c>
      <c r="D157" s="14">
        <v>1515</v>
      </c>
      <c r="E157" s="15">
        <v>719.84</v>
      </c>
      <c r="F157" s="16">
        <v>5.9999999999999995E-4</v>
      </c>
      <c r="G157" s="16"/>
    </row>
    <row r="158" spans="1:7" x14ac:dyDescent="0.35">
      <c r="A158" s="13" t="s">
        <v>456</v>
      </c>
      <c r="B158" s="32" t="s">
        <v>457</v>
      </c>
      <c r="C158" s="32" t="s">
        <v>436</v>
      </c>
      <c r="D158" s="14">
        <v>40250</v>
      </c>
      <c r="E158" s="15">
        <v>719.57</v>
      </c>
      <c r="F158" s="16">
        <v>5.9999999999999995E-4</v>
      </c>
      <c r="G158" s="16"/>
    </row>
    <row r="159" spans="1:7" x14ac:dyDescent="0.35">
      <c r="A159" s="13" t="s">
        <v>1195</v>
      </c>
      <c r="B159" s="32" t="s">
        <v>1196</v>
      </c>
      <c r="C159" s="32" t="s">
        <v>356</v>
      </c>
      <c r="D159" s="14">
        <v>44000</v>
      </c>
      <c r="E159" s="15">
        <v>689.96</v>
      </c>
      <c r="F159" s="16">
        <v>5.9999999999999995E-4</v>
      </c>
      <c r="G159" s="16"/>
    </row>
    <row r="160" spans="1:7" x14ac:dyDescent="0.35">
      <c r="A160" s="13" t="s">
        <v>2090</v>
      </c>
      <c r="B160" s="32" t="s">
        <v>2091</v>
      </c>
      <c r="C160" s="32" t="s">
        <v>356</v>
      </c>
      <c r="D160" s="14">
        <v>386100</v>
      </c>
      <c r="E160" s="15">
        <v>686.56</v>
      </c>
      <c r="F160" s="16">
        <v>5.9999999999999995E-4</v>
      </c>
      <c r="G160" s="16"/>
    </row>
    <row r="161" spans="1:7" x14ac:dyDescent="0.35">
      <c r="A161" s="13" t="s">
        <v>415</v>
      </c>
      <c r="B161" s="32" t="s">
        <v>416</v>
      </c>
      <c r="C161" s="32" t="s">
        <v>299</v>
      </c>
      <c r="D161" s="14">
        <v>121600</v>
      </c>
      <c r="E161" s="15">
        <v>644.41999999999996</v>
      </c>
      <c r="F161" s="16">
        <v>5.0000000000000001E-4</v>
      </c>
      <c r="G161" s="16"/>
    </row>
    <row r="162" spans="1:7" x14ac:dyDescent="0.35">
      <c r="A162" s="13" t="s">
        <v>1216</v>
      </c>
      <c r="B162" s="32" t="s">
        <v>1217</v>
      </c>
      <c r="C162" s="32" t="s">
        <v>356</v>
      </c>
      <c r="D162" s="14">
        <v>261900</v>
      </c>
      <c r="E162" s="15">
        <v>614.71</v>
      </c>
      <c r="F162" s="16">
        <v>5.0000000000000001E-4</v>
      </c>
      <c r="G162" s="16"/>
    </row>
    <row r="163" spans="1:7" x14ac:dyDescent="0.35">
      <c r="A163" s="13" t="s">
        <v>1367</v>
      </c>
      <c r="B163" s="32" t="s">
        <v>1368</v>
      </c>
      <c r="C163" s="32" t="s">
        <v>436</v>
      </c>
      <c r="D163" s="14">
        <v>52800</v>
      </c>
      <c r="E163" s="15">
        <v>588.14</v>
      </c>
      <c r="F163" s="16">
        <v>5.0000000000000001E-4</v>
      </c>
      <c r="G163" s="16"/>
    </row>
    <row r="164" spans="1:7" x14ac:dyDescent="0.35">
      <c r="A164" s="13" t="s">
        <v>369</v>
      </c>
      <c r="B164" s="32" t="s">
        <v>370</v>
      </c>
      <c r="C164" s="32" t="s">
        <v>371</v>
      </c>
      <c r="D164" s="14">
        <v>48300</v>
      </c>
      <c r="E164" s="15">
        <v>544.9</v>
      </c>
      <c r="F164" s="16">
        <v>4.0000000000000002E-4</v>
      </c>
      <c r="G164" s="16"/>
    </row>
    <row r="165" spans="1:7" x14ac:dyDescent="0.35">
      <c r="A165" s="13" t="s">
        <v>819</v>
      </c>
      <c r="B165" s="32" t="s">
        <v>820</v>
      </c>
      <c r="C165" s="32" t="s">
        <v>544</v>
      </c>
      <c r="D165" s="14">
        <v>106250</v>
      </c>
      <c r="E165" s="15">
        <v>538.69000000000005</v>
      </c>
      <c r="F165" s="16">
        <v>4.0000000000000002E-4</v>
      </c>
      <c r="G165" s="16"/>
    </row>
    <row r="166" spans="1:7" x14ac:dyDescent="0.35">
      <c r="A166" s="13" t="s">
        <v>2214</v>
      </c>
      <c r="B166" s="32" t="s">
        <v>2215</v>
      </c>
      <c r="C166" s="32" t="s">
        <v>340</v>
      </c>
      <c r="D166" s="14">
        <v>277875</v>
      </c>
      <c r="E166" s="15">
        <v>516.65</v>
      </c>
      <c r="F166" s="16">
        <v>4.0000000000000002E-4</v>
      </c>
      <c r="G166" s="16"/>
    </row>
    <row r="167" spans="1:7" x14ac:dyDescent="0.35">
      <c r="A167" s="13" t="s">
        <v>389</v>
      </c>
      <c r="B167" s="32" t="s">
        <v>390</v>
      </c>
      <c r="C167" s="32" t="s">
        <v>307</v>
      </c>
      <c r="D167" s="14">
        <v>17600</v>
      </c>
      <c r="E167" s="15">
        <v>501.11</v>
      </c>
      <c r="F167" s="16">
        <v>4.0000000000000002E-4</v>
      </c>
      <c r="G167" s="16"/>
    </row>
    <row r="168" spans="1:7" x14ac:dyDescent="0.35">
      <c r="A168" s="13" t="s">
        <v>1181</v>
      </c>
      <c r="B168" s="32" t="s">
        <v>1182</v>
      </c>
      <c r="C168" s="32" t="s">
        <v>310</v>
      </c>
      <c r="D168" s="14">
        <v>5775</v>
      </c>
      <c r="E168" s="15">
        <v>501.11</v>
      </c>
      <c r="F168" s="16">
        <v>4.0000000000000002E-4</v>
      </c>
      <c r="G168" s="16"/>
    </row>
    <row r="169" spans="1:7" x14ac:dyDescent="0.35">
      <c r="A169" s="13" t="s">
        <v>2088</v>
      </c>
      <c r="B169" s="32" t="s">
        <v>2089</v>
      </c>
      <c r="C169" s="32" t="s">
        <v>393</v>
      </c>
      <c r="D169" s="14">
        <v>110880</v>
      </c>
      <c r="E169" s="15">
        <v>497.35</v>
      </c>
      <c r="F169" s="16">
        <v>4.0000000000000002E-4</v>
      </c>
      <c r="G169" s="16"/>
    </row>
    <row r="170" spans="1:7" x14ac:dyDescent="0.35">
      <c r="A170" s="13" t="s">
        <v>374</v>
      </c>
      <c r="B170" s="32" t="s">
        <v>375</v>
      </c>
      <c r="C170" s="32" t="s">
        <v>307</v>
      </c>
      <c r="D170" s="14">
        <v>24850</v>
      </c>
      <c r="E170" s="15">
        <v>476.47</v>
      </c>
      <c r="F170" s="16">
        <v>4.0000000000000002E-4</v>
      </c>
      <c r="G170" s="16"/>
    </row>
    <row r="171" spans="1:7" x14ac:dyDescent="0.35">
      <c r="A171" s="13" t="s">
        <v>499</v>
      </c>
      <c r="B171" s="32" t="s">
        <v>500</v>
      </c>
      <c r="C171" s="32" t="s">
        <v>340</v>
      </c>
      <c r="D171" s="14">
        <v>70500</v>
      </c>
      <c r="E171" s="15">
        <v>453.07</v>
      </c>
      <c r="F171" s="16">
        <v>4.0000000000000002E-4</v>
      </c>
      <c r="G171" s="16"/>
    </row>
    <row r="172" spans="1:7" x14ac:dyDescent="0.35">
      <c r="A172" s="13" t="s">
        <v>552</v>
      </c>
      <c r="B172" s="32" t="s">
        <v>553</v>
      </c>
      <c r="C172" s="32" t="s">
        <v>334</v>
      </c>
      <c r="D172" s="14">
        <v>8875</v>
      </c>
      <c r="E172" s="15">
        <v>450.44</v>
      </c>
      <c r="F172" s="16">
        <v>4.0000000000000002E-4</v>
      </c>
      <c r="G172" s="16"/>
    </row>
    <row r="173" spans="1:7" x14ac:dyDescent="0.35">
      <c r="A173" s="13" t="s">
        <v>2066</v>
      </c>
      <c r="B173" s="32" t="s">
        <v>2067</v>
      </c>
      <c r="C173" s="32" t="s">
        <v>337</v>
      </c>
      <c r="D173" s="14">
        <v>20700</v>
      </c>
      <c r="E173" s="15">
        <v>424.87</v>
      </c>
      <c r="F173" s="16">
        <v>4.0000000000000002E-4</v>
      </c>
      <c r="G173" s="16"/>
    </row>
    <row r="174" spans="1:7" x14ac:dyDescent="0.35">
      <c r="A174" s="13" t="s">
        <v>2036</v>
      </c>
      <c r="B174" s="32" t="s">
        <v>2037</v>
      </c>
      <c r="C174" s="32" t="s">
        <v>1241</v>
      </c>
      <c r="D174" s="14">
        <v>53475</v>
      </c>
      <c r="E174" s="15">
        <v>373.9</v>
      </c>
      <c r="F174" s="16">
        <v>2.9999999999999997E-4</v>
      </c>
      <c r="G174" s="16"/>
    </row>
    <row r="175" spans="1:7" x14ac:dyDescent="0.35">
      <c r="A175" s="13" t="s">
        <v>1233</v>
      </c>
      <c r="B175" s="32" t="s">
        <v>1234</v>
      </c>
      <c r="C175" s="32" t="s">
        <v>307</v>
      </c>
      <c r="D175" s="14">
        <v>18400</v>
      </c>
      <c r="E175" s="15">
        <v>269.5</v>
      </c>
      <c r="F175" s="16">
        <v>2.0000000000000001E-4</v>
      </c>
      <c r="G175" s="16"/>
    </row>
    <row r="176" spans="1:7" x14ac:dyDescent="0.35">
      <c r="A176" s="13" t="s">
        <v>1244</v>
      </c>
      <c r="B176" s="32" t="s">
        <v>1245</v>
      </c>
      <c r="C176" s="32" t="s">
        <v>310</v>
      </c>
      <c r="D176" s="14">
        <v>156350</v>
      </c>
      <c r="E176" s="15">
        <v>256.04000000000002</v>
      </c>
      <c r="F176" s="16">
        <v>2.0000000000000001E-4</v>
      </c>
      <c r="G176" s="16"/>
    </row>
    <row r="177" spans="1:7" x14ac:dyDescent="0.35">
      <c r="A177" s="13" t="s">
        <v>1398</v>
      </c>
      <c r="B177" s="32" t="s">
        <v>1399</v>
      </c>
      <c r="C177" s="32" t="s">
        <v>310</v>
      </c>
      <c r="D177" s="14">
        <v>6750</v>
      </c>
      <c r="E177" s="15">
        <v>240.42</v>
      </c>
      <c r="F177" s="16">
        <v>2.0000000000000001E-4</v>
      </c>
      <c r="G177" s="16"/>
    </row>
    <row r="178" spans="1:7" x14ac:dyDescent="0.35">
      <c r="A178" s="13" t="s">
        <v>412</v>
      </c>
      <c r="B178" s="32" t="s">
        <v>413</v>
      </c>
      <c r="C178" s="32" t="s">
        <v>414</v>
      </c>
      <c r="D178" s="14">
        <v>5250</v>
      </c>
      <c r="E178" s="15">
        <v>232.92</v>
      </c>
      <c r="F178" s="16">
        <v>2.0000000000000001E-4</v>
      </c>
      <c r="G178" s="16"/>
    </row>
    <row r="179" spans="1:7" x14ac:dyDescent="0.35">
      <c r="A179" s="13" t="s">
        <v>2216</v>
      </c>
      <c r="B179" s="32" t="s">
        <v>2217</v>
      </c>
      <c r="C179" s="32" t="s">
        <v>313</v>
      </c>
      <c r="D179" s="14">
        <v>81650</v>
      </c>
      <c r="E179" s="15">
        <v>223.64</v>
      </c>
      <c r="F179" s="16">
        <v>2.0000000000000001E-4</v>
      </c>
      <c r="G179" s="16"/>
    </row>
    <row r="180" spans="1:7" x14ac:dyDescent="0.35">
      <c r="A180" s="13" t="s">
        <v>2218</v>
      </c>
      <c r="B180" s="32" t="s">
        <v>2219</v>
      </c>
      <c r="C180" s="32" t="s">
        <v>371</v>
      </c>
      <c r="D180" s="14">
        <v>6900</v>
      </c>
      <c r="E180" s="15">
        <v>207.03</v>
      </c>
      <c r="F180" s="16">
        <v>2.0000000000000001E-4</v>
      </c>
      <c r="G180" s="16"/>
    </row>
    <row r="181" spans="1:7" x14ac:dyDescent="0.35">
      <c r="A181" s="13" t="s">
        <v>2094</v>
      </c>
      <c r="B181" s="32" t="s">
        <v>2095</v>
      </c>
      <c r="C181" s="32" t="s">
        <v>299</v>
      </c>
      <c r="D181" s="14">
        <v>202650</v>
      </c>
      <c r="E181" s="15">
        <v>206.5</v>
      </c>
      <c r="F181" s="16">
        <v>2.0000000000000001E-4</v>
      </c>
      <c r="G181" s="16"/>
    </row>
    <row r="182" spans="1:7" x14ac:dyDescent="0.35">
      <c r="A182" s="13" t="s">
        <v>2136</v>
      </c>
      <c r="B182" s="32" t="s">
        <v>2137</v>
      </c>
      <c r="C182" s="32" t="s">
        <v>340</v>
      </c>
      <c r="D182" s="14">
        <v>25000</v>
      </c>
      <c r="E182" s="15">
        <v>201.55</v>
      </c>
      <c r="F182" s="16">
        <v>2.0000000000000001E-4</v>
      </c>
      <c r="G182" s="16"/>
    </row>
    <row r="183" spans="1:7" x14ac:dyDescent="0.35">
      <c r="A183" s="13" t="s">
        <v>344</v>
      </c>
      <c r="B183" s="32" t="s">
        <v>345</v>
      </c>
      <c r="C183" s="32" t="s">
        <v>346</v>
      </c>
      <c r="D183" s="14">
        <v>9425</v>
      </c>
      <c r="E183" s="15">
        <v>198.76</v>
      </c>
      <c r="F183" s="16">
        <v>2.0000000000000001E-4</v>
      </c>
      <c r="G183" s="16"/>
    </row>
    <row r="184" spans="1:7" x14ac:dyDescent="0.35">
      <c r="A184" s="13" t="s">
        <v>2157</v>
      </c>
      <c r="B184" s="32" t="s">
        <v>2158</v>
      </c>
      <c r="C184" s="32" t="s">
        <v>436</v>
      </c>
      <c r="D184" s="14">
        <v>21850</v>
      </c>
      <c r="E184" s="15">
        <v>194.9</v>
      </c>
      <c r="F184" s="16">
        <v>2.0000000000000001E-4</v>
      </c>
      <c r="G184" s="16"/>
    </row>
    <row r="185" spans="1:7" x14ac:dyDescent="0.35">
      <c r="A185" s="13" t="s">
        <v>2220</v>
      </c>
      <c r="B185" s="32" t="s">
        <v>2221</v>
      </c>
      <c r="C185" s="32" t="s">
        <v>371</v>
      </c>
      <c r="D185" s="14">
        <v>8800</v>
      </c>
      <c r="E185" s="15">
        <v>182.75</v>
      </c>
      <c r="F185" s="16">
        <v>2.0000000000000001E-4</v>
      </c>
      <c r="G185" s="16"/>
    </row>
    <row r="186" spans="1:7" x14ac:dyDescent="0.35">
      <c r="A186" s="13" t="s">
        <v>2222</v>
      </c>
      <c r="B186" s="32" t="s">
        <v>2223</v>
      </c>
      <c r="C186" s="32" t="s">
        <v>356</v>
      </c>
      <c r="D186" s="14">
        <v>15000</v>
      </c>
      <c r="E186" s="15">
        <v>165.71</v>
      </c>
      <c r="F186" s="16">
        <v>1E-4</v>
      </c>
      <c r="G186" s="16"/>
    </row>
    <row r="187" spans="1:7" x14ac:dyDescent="0.35">
      <c r="A187" s="13" t="s">
        <v>2026</v>
      </c>
      <c r="B187" s="32" t="s">
        <v>2027</v>
      </c>
      <c r="C187" s="32" t="s">
        <v>414</v>
      </c>
      <c r="D187" s="14">
        <v>3250</v>
      </c>
      <c r="E187" s="15">
        <v>152.77000000000001</v>
      </c>
      <c r="F187" s="16">
        <v>1E-4</v>
      </c>
      <c r="G187" s="16"/>
    </row>
    <row r="188" spans="1:7" x14ac:dyDescent="0.35">
      <c r="A188" s="13" t="s">
        <v>2098</v>
      </c>
      <c r="B188" s="32" t="s">
        <v>2099</v>
      </c>
      <c r="C188" s="32" t="s">
        <v>313</v>
      </c>
      <c r="D188" s="14">
        <v>256250</v>
      </c>
      <c r="E188" s="15">
        <v>146.68</v>
      </c>
      <c r="F188" s="16">
        <v>1E-4</v>
      </c>
      <c r="G188" s="16"/>
    </row>
    <row r="189" spans="1:7" x14ac:dyDescent="0.35">
      <c r="A189" s="13" t="s">
        <v>1206</v>
      </c>
      <c r="B189" s="32" t="s">
        <v>1207</v>
      </c>
      <c r="C189" s="32" t="s">
        <v>421</v>
      </c>
      <c r="D189" s="14">
        <v>8125</v>
      </c>
      <c r="E189" s="15">
        <v>137.63999999999999</v>
      </c>
      <c r="F189" s="16">
        <v>1E-4</v>
      </c>
      <c r="G189" s="16"/>
    </row>
    <row r="190" spans="1:7" x14ac:dyDescent="0.35">
      <c r="A190" s="13" t="s">
        <v>797</v>
      </c>
      <c r="B190" s="32" t="s">
        <v>798</v>
      </c>
      <c r="C190" s="32" t="s">
        <v>393</v>
      </c>
      <c r="D190" s="14">
        <v>5400</v>
      </c>
      <c r="E190" s="15">
        <v>123.19</v>
      </c>
      <c r="F190" s="16">
        <v>1E-4</v>
      </c>
      <c r="G190" s="16"/>
    </row>
    <row r="191" spans="1:7" x14ac:dyDescent="0.35">
      <c r="A191" s="13" t="s">
        <v>2112</v>
      </c>
      <c r="B191" s="32" t="s">
        <v>2113</v>
      </c>
      <c r="C191" s="32" t="s">
        <v>421</v>
      </c>
      <c r="D191" s="14">
        <v>8550</v>
      </c>
      <c r="E191" s="15">
        <v>118.79</v>
      </c>
      <c r="F191" s="16">
        <v>1E-4</v>
      </c>
      <c r="G191" s="16"/>
    </row>
    <row r="192" spans="1:7" x14ac:dyDescent="0.35">
      <c r="A192" s="13" t="s">
        <v>2138</v>
      </c>
      <c r="B192" s="32" t="s">
        <v>2139</v>
      </c>
      <c r="C192" s="32" t="s">
        <v>340</v>
      </c>
      <c r="D192" s="14">
        <v>113400</v>
      </c>
      <c r="E192" s="15">
        <v>118.4</v>
      </c>
      <c r="F192" s="16">
        <v>1E-4</v>
      </c>
      <c r="G192" s="16"/>
    </row>
    <row r="193" spans="1:7" x14ac:dyDescent="0.35">
      <c r="A193" s="13" t="s">
        <v>1419</v>
      </c>
      <c r="B193" s="32" t="s">
        <v>1420</v>
      </c>
      <c r="C193" s="32" t="s">
        <v>1404</v>
      </c>
      <c r="D193" s="14">
        <v>26125</v>
      </c>
      <c r="E193" s="15">
        <v>108.59</v>
      </c>
      <c r="F193" s="16">
        <v>1E-4</v>
      </c>
      <c r="G193" s="16"/>
    </row>
    <row r="194" spans="1:7" x14ac:dyDescent="0.35">
      <c r="A194" s="13" t="s">
        <v>352</v>
      </c>
      <c r="B194" s="32" t="s">
        <v>353</v>
      </c>
      <c r="C194" s="32" t="s">
        <v>307</v>
      </c>
      <c r="D194" s="14">
        <v>4800</v>
      </c>
      <c r="E194" s="15">
        <v>81.900000000000006</v>
      </c>
      <c r="F194" s="16">
        <v>1E-4</v>
      </c>
      <c r="G194" s="16"/>
    </row>
    <row r="195" spans="1:7" x14ac:dyDescent="0.35">
      <c r="A195" s="13" t="s">
        <v>452</v>
      </c>
      <c r="B195" s="32" t="s">
        <v>453</v>
      </c>
      <c r="C195" s="32" t="s">
        <v>368</v>
      </c>
      <c r="D195" s="14">
        <v>2400</v>
      </c>
      <c r="E195" s="15">
        <v>69.84</v>
      </c>
      <c r="F195" s="16">
        <v>1E-4</v>
      </c>
      <c r="G195" s="16"/>
    </row>
    <row r="196" spans="1:7" x14ac:dyDescent="0.35">
      <c r="A196" s="13" t="s">
        <v>2150</v>
      </c>
      <c r="B196" s="32" t="s">
        <v>2151</v>
      </c>
      <c r="C196" s="32" t="s">
        <v>299</v>
      </c>
      <c r="D196" s="14">
        <v>53100</v>
      </c>
      <c r="E196" s="15">
        <v>63.92</v>
      </c>
      <c r="F196" s="16">
        <v>1E-4</v>
      </c>
      <c r="G196" s="16"/>
    </row>
    <row r="197" spans="1:7" x14ac:dyDescent="0.35">
      <c r="A197" s="13" t="s">
        <v>2126</v>
      </c>
      <c r="B197" s="32" t="s">
        <v>2127</v>
      </c>
      <c r="C197" s="32" t="s">
        <v>1404</v>
      </c>
      <c r="D197" s="14">
        <v>12500</v>
      </c>
      <c r="E197" s="15">
        <v>62.34</v>
      </c>
      <c r="F197" s="16">
        <v>1E-4</v>
      </c>
      <c r="G197" s="16"/>
    </row>
    <row r="198" spans="1:7" x14ac:dyDescent="0.35">
      <c r="A198" s="13" t="s">
        <v>2146</v>
      </c>
      <c r="B198" s="32" t="s">
        <v>2147</v>
      </c>
      <c r="C198" s="32" t="s">
        <v>340</v>
      </c>
      <c r="D198" s="14">
        <v>70400</v>
      </c>
      <c r="E198" s="15">
        <v>56.81</v>
      </c>
      <c r="F198" s="16">
        <v>0</v>
      </c>
      <c r="G198" s="16"/>
    </row>
    <row r="199" spans="1:7" x14ac:dyDescent="0.35">
      <c r="A199" s="13" t="s">
        <v>795</v>
      </c>
      <c r="B199" s="32" t="s">
        <v>796</v>
      </c>
      <c r="C199" s="32" t="s">
        <v>343</v>
      </c>
      <c r="D199" s="14">
        <v>2600</v>
      </c>
      <c r="E199" s="15">
        <v>56.42</v>
      </c>
      <c r="F199" s="16">
        <v>0</v>
      </c>
      <c r="G199" s="16"/>
    </row>
    <row r="200" spans="1:7" x14ac:dyDescent="0.35">
      <c r="A200" s="13" t="s">
        <v>1214</v>
      </c>
      <c r="B200" s="32" t="s">
        <v>1215</v>
      </c>
      <c r="C200" s="32" t="s">
        <v>368</v>
      </c>
      <c r="D200" s="14">
        <v>1500</v>
      </c>
      <c r="E200" s="15">
        <v>53.64</v>
      </c>
      <c r="F200" s="16">
        <v>0</v>
      </c>
      <c r="G200" s="16"/>
    </row>
    <row r="201" spans="1:7" x14ac:dyDescent="0.35">
      <c r="A201" s="13" t="s">
        <v>1369</v>
      </c>
      <c r="B201" s="32" t="s">
        <v>1370</v>
      </c>
      <c r="C201" s="32" t="s">
        <v>526</v>
      </c>
      <c r="D201" s="14">
        <v>4000</v>
      </c>
      <c r="E201" s="15">
        <v>35.1</v>
      </c>
      <c r="F201" s="16">
        <v>0</v>
      </c>
      <c r="G201" s="16"/>
    </row>
    <row r="202" spans="1:7" x14ac:dyDescent="0.35">
      <c r="A202" s="13" t="s">
        <v>480</v>
      </c>
      <c r="B202" s="32" t="s">
        <v>481</v>
      </c>
      <c r="C202" s="32" t="s">
        <v>482</v>
      </c>
      <c r="D202" s="14">
        <v>875</v>
      </c>
      <c r="E202" s="15">
        <v>32.25</v>
      </c>
      <c r="F202" s="16">
        <v>0</v>
      </c>
      <c r="G202" s="16"/>
    </row>
    <row r="203" spans="1:7" x14ac:dyDescent="0.35">
      <c r="A203" s="13" t="s">
        <v>489</v>
      </c>
      <c r="B203" s="32" t="s">
        <v>490</v>
      </c>
      <c r="C203" s="32" t="s">
        <v>414</v>
      </c>
      <c r="D203" s="14">
        <v>1400</v>
      </c>
      <c r="E203" s="15">
        <v>21.96</v>
      </c>
      <c r="F203" s="16">
        <v>0</v>
      </c>
      <c r="G203" s="16"/>
    </row>
    <row r="204" spans="1:7" x14ac:dyDescent="0.35">
      <c r="A204" s="13" t="s">
        <v>466</v>
      </c>
      <c r="B204" s="32" t="s">
        <v>467</v>
      </c>
      <c r="C204" s="32" t="s">
        <v>398</v>
      </c>
      <c r="D204" s="14">
        <v>2900</v>
      </c>
      <c r="E204" s="15">
        <v>21.11</v>
      </c>
      <c r="F204" s="16">
        <v>0</v>
      </c>
      <c r="G204" s="16"/>
    </row>
    <row r="205" spans="1:7" x14ac:dyDescent="0.35">
      <c r="A205" s="13" t="s">
        <v>2152</v>
      </c>
      <c r="B205" s="32" t="s">
        <v>2153</v>
      </c>
      <c r="C205" s="32" t="s">
        <v>2154</v>
      </c>
      <c r="D205" s="14">
        <v>3000</v>
      </c>
      <c r="E205" s="15">
        <v>20.5</v>
      </c>
      <c r="F205" s="16">
        <v>0</v>
      </c>
      <c r="G205" s="16"/>
    </row>
    <row r="206" spans="1:7" x14ac:dyDescent="0.35">
      <c r="A206" s="13" t="s">
        <v>507</v>
      </c>
      <c r="B206" s="32" t="s">
        <v>508</v>
      </c>
      <c r="C206" s="32" t="s">
        <v>509</v>
      </c>
      <c r="D206" s="14">
        <v>4300</v>
      </c>
      <c r="E206" s="15">
        <v>18.52</v>
      </c>
      <c r="F206" s="16">
        <v>0</v>
      </c>
      <c r="G206" s="16"/>
    </row>
    <row r="207" spans="1:7" x14ac:dyDescent="0.35">
      <c r="A207" s="13" t="s">
        <v>1444</v>
      </c>
      <c r="B207" s="32" t="s">
        <v>1445</v>
      </c>
      <c r="C207" s="32" t="s">
        <v>474</v>
      </c>
      <c r="D207" s="14">
        <v>900</v>
      </c>
      <c r="E207" s="15">
        <v>16.54</v>
      </c>
      <c r="F207" s="16">
        <v>0</v>
      </c>
      <c r="G207" s="16"/>
    </row>
    <row r="208" spans="1:7" x14ac:dyDescent="0.35">
      <c r="A208" s="13" t="s">
        <v>2056</v>
      </c>
      <c r="B208" s="32" t="s">
        <v>2057</v>
      </c>
      <c r="C208" s="32" t="s">
        <v>441</v>
      </c>
      <c r="D208" s="14">
        <v>600</v>
      </c>
      <c r="E208" s="15">
        <v>14.97</v>
      </c>
      <c r="F208" s="16">
        <v>0</v>
      </c>
      <c r="G208" s="16"/>
    </row>
    <row r="209" spans="1:7" x14ac:dyDescent="0.35">
      <c r="A209" s="13" t="s">
        <v>1375</v>
      </c>
      <c r="B209" s="32" t="s">
        <v>1376</v>
      </c>
      <c r="C209" s="32" t="s">
        <v>368</v>
      </c>
      <c r="D209" s="14">
        <v>1550</v>
      </c>
      <c r="E209" s="15">
        <v>9.2200000000000006</v>
      </c>
      <c r="F209" s="16">
        <v>0</v>
      </c>
      <c r="G209" s="16"/>
    </row>
    <row r="210" spans="1:7" x14ac:dyDescent="0.35">
      <c r="A210" s="17" t="s">
        <v>193</v>
      </c>
      <c r="B210" s="33"/>
      <c r="C210" s="33"/>
      <c r="D210" s="18"/>
      <c r="E210" s="37">
        <v>891622.35</v>
      </c>
      <c r="F210" s="38">
        <v>0.73499999999999999</v>
      </c>
      <c r="G210" s="21"/>
    </row>
    <row r="211" spans="1:7" x14ac:dyDescent="0.35">
      <c r="A211" s="17" t="s">
        <v>514</v>
      </c>
      <c r="B211" s="32"/>
      <c r="C211" s="32"/>
      <c r="D211" s="14"/>
      <c r="E211" s="15"/>
      <c r="F211" s="16"/>
      <c r="G211" s="16"/>
    </row>
    <row r="212" spans="1:7" x14ac:dyDescent="0.35">
      <c r="A212" s="17" t="s">
        <v>193</v>
      </c>
      <c r="B212" s="32"/>
      <c r="C212" s="32"/>
      <c r="D212" s="14"/>
      <c r="E212" s="39" t="s">
        <v>131</v>
      </c>
      <c r="F212" s="40" t="s">
        <v>131</v>
      </c>
      <c r="G212" s="16"/>
    </row>
    <row r="213" spans="1:7" x14ac:dyDescent="0.35">
      <c r="A213" s="24" t="s">
        <v>196</v>
      </c>
      <c r="B213" s="34"/>
      <c r="C213" s="34"/>
      <c r="D213" s="25"/>
      <c r="E213" s="29">
        <v>891622.35</v>
      </c>
      <c r="F213" s="30">
        <v>0.73499999999999999</v>
      </c>
      <c r="G213" s="21"/>
    </row>
    <row r="214" spans="1:7" x14ac:dyDescent="0.35">
      <c r="A214" s="13"/>
      <c r="B214" s="32"/>
      <c r="C214" s="32"/>
      <c r="D214" s="14"/>
      <c r="E214" s="15"/>
      <c r="F214" s="16"/>
      <c r="G214" s="16"/>
    </row>
    <row r="215" spans="1:7" x14ac:dyDescent="0.35">
      <c r="A215" s="17" t="s">
        <v>925</v>
      </c>
      <c r="B215" s="32"/>
      <c r="C215" s="32"/>
      <c r="D215" s="14"/>
      <c r="E215" s="15"/>
      <c r="F215" s="16"/>
      <c r="G215" s="16"/>
    </row>
    <row r="216" spans="1:7" x14ac:dyDescent="0.35">
      <c r="A216" s="17" t="s">
        <v>926</v>
      </c>
      <c r="B216" s="32"/>
      <c r="C216" s="32"/>
      <c r="D216" s="14"/>
      <c r="E216" s="15"/>
      <c r="F216" s="16"/>
      <c r="G216" s="16"/>
    </row>
    <row r="217" spans="1:7" x14ac:dyDescent="0.35">
      <c r="A217" s="13" t="s">
        <v>2224</v>
      </c>
      <c r="B217" s="32"/>
      <c r="C217" s="32" t="s">
        <v>368</v>
      </c>
      <c r="D217" s="42">
        <v>-1550</v>
      </c>
      <c r="E217" s="36">
        <v>-9.27</v>
      </c>
      <c r="F217" s="26">
        <v>-6.9999999999999999E-6</v>
      </c>
      <c r="G217" s="16"/>
    </row>
    <row r="218" spans="1:7" x14ac:dyDescent="0.35">
      <c r="A218" s="13" t="s">
        <v>2225</v>
      </c>
      <c r="B218" s="32"/>
      <c r="C218" s="32" t="s">
        <v>441</v>
      </c>
      <c r="D218" s="42">
        <v>-600</v>
      </c>
      <c r="E218" s="36">
        <v>-15.07</v>
      </c>
      <c r="F218" s="26">
        <v>-1.2E-5</v>
      </c>
      <c r="G218" s="16"/>
    </row>
    <row r="219" spans="1:7" x14ac:dyDescent="0.35">
      <c r="A219" s="13" t="s">
        <v>2226</v>
      </c>
      <c r="B219" s="32"/>
      <c r="C219" s="32" t="s">
        <v>474</v>
      </c>
      <c r="D219" s="42">
        <v>-900</v>
      </c>
      <c r="E219" s="36">
        <v>-16.649999999999999</v>
      </c>
      <c r="F219" s="26">
        <v>-1.2999999999999999E-5</v>
      </c>
      <c r="G219" s="16"/>
    </row>
    <row r="220" spans="1:7" x14ac:dyDescent="0.35">
      <c r="A220" s="13" t="s">
        <v>2227</v>
      </c>
      <c r="B220" s="32"/>
      <c r="C220" s="32" t="s">
        <v>1241</v>
      </c>
      <c r="D220" s="42">
        <v>-16000</v>
      </c>
      <c r="E220" s="36">
        <v>-18.3</v>
      </c>
      <c r="F220" s="26">
        <v>-1.5E-5</v>
      </c>
      <c r="G220" s="16"/>
    </row>
    <row r="221" spans="1:7" x14ac:dyDescent="0.35">
      <c r="A221" s="13" t="s">
        <v>2228</v>
      </c>
      <c r="B221" s="32"/>
      <c r="C221" s="32" t="s">
        <v>509</v>
      </c>
      <c r="D221" s="42">
        <v>-4300</v>
      </c>
      <c r="E221" s="36">
        <v>-18.66</v>
      </c>
      <c r="F221" s="26">
        <v>-1.5E-5</v>
      </c>
      <c r="G221" s="16"/>
    </row>
    <row r="222" spans="1:7" x14ac:dyDescent="0.35">
      <c r="A222" s="13" t="s">
        <v>2229</v>
      </c>
      <c r="B222" s="32"/>
      <c r="C222" s="32" t="s">
        <v>2154</v>
      </c>
      <c r="D222" s="42">
        <v>-3000</v>
      </c>
      <c r="E222" s="36">
        <v>-20.5</v>
      </c>
      <c r="F222" s="26">
        <v>-1.5999999999999999E-5</v>
      </c>
      <c r="G222" s="16"/>
    </row>
    <row r="223" spans="1:7" x14ac:dyDescent="0.35">
      <c r="A223" s="13" t="s">
        <v>2230</v>
      </c>
      <c r="B223" s="32"/>
      <c r="C223" s="32" t="s">
        <v>398</v>
      </c>
      <c r="D223" s="42">
        <v>-2900</v>
      </c>
      <c r="E223" s="36">
        <v>-21.26</v>
      </c>
      <c r="F223" s="26">
        <v>-1.7E-5</v>
      </c>
      <c r="G223" s="16"/>
    </row>
    <row r="224" spans="1:7" x14ac:dyDescent="0.35">
      <c r="A224" s="13" t="s">
        <v>2231</v>
      </c>
      <c r="B224" s="32"/>
      <c r="C224" s="32" t="s">
        <v>414</v>
      </c>
      <c r="D224" s="42">
        <v>-1400</v>
      </c>
      <c r="E224" s="36">
        <v>-22.14</v>
      </c>
      <c r="F224" s="26">
        <v>-1.8E-5</v>
      </c>
      <c r="G224" s="16"/>
    </row>
    <row r="225" spans="1:7" x14ac:dyDescent="0.35">
      <c r="A225" s="13" t="s">
        <v>2232</v>
      </c>
      <c r="B225" s="32"/>
      <c r="C225" s="32" t="s">
        <v>331</v>
      </c>
      <c r="D225" s="42">
        <v>-1200</v>
      </c>
      <c r="E225" s="36">
        <v>-28.3</v>
      </c>
      <c r="F225" s="26">
        <v>-2.3E-5</v>
      </c>
      <c r="G225" s="16"/>
    </row>
    <row r="226" spans="1:7" x14ac:dyDescent="0.35">
      <c r="A226" s="13" t="s">
        <v>2233</v>
      </c>
      <c r="B226" s="32"/>
      <c r="C226" s="32" t="s">
        <v>482</v>
      </c>
      <c r="D226" s="42">
        <v>-875</v>
      </c>
      <c r="E226" s="36">
        <v>-32.49</v>
      </c>
      <c r="F226" s="26">
        <v>-2.5999999999999998E-5</v>
      </c>
      <c r="G226" s="16"/>
    </row>
    <row r="227" spans="1:7" x14ac:dyDescent="0.35">
      <c r="A227" s="13" t="s">
        <v>2234</v>
      </c>
      <c r="B227" s="32"/>
      <c r="C227" s="32" t="s">
        <v>526</v>
      </c>
      <c r="D227" s="42">
        <v>-4000</v>
      </c>
      <c r="E227" s="36">
        <v>-35.22</v>
      </c>
      <c r="F227" s="26">
        <v>-2.9E-5</v>
      </c>
      <c r="G227" s="16"/>
    </row>
    <row r="228" spans="1:7" x14ac:dyDescent="0.35">
      <c r="A228" s="13" t="s">
        <v>2235</v>
      </c>
      <c r="B228" s="32"/>
      <c r="C228" s="32" t="s">
        <v>368</v>
      </c>
      <c r="D228" s="42">
        <v>-1500</v>
      </c>
      <c r="E228" s="36">
        <v>-53.85</v>
      </c>
      <c r="F228" s="26">
        <v>-4.3999999999999999E-5</v>
      </c>
      <c r="G228" s="16"/>
    </row>
    <row r="229" spans="1:7" x14ac:dyDescent="0.35">
      <c r="A229" s="13" t="s">
        <v>2236</v>
      </c>
      <c r="B229" s="32"/>
      <c r="C229" s="32" t="s">
        <v>343</v>
      </c>
      <c r="D229" s="42">
        <v>-2600</v>
      </c>
      <c r="E229" s="36">
        <v>-56.59</v>
      </c>
      <c r="F229" s="26">
        <v>-4.6E-5</v>
      </c>
      <c r="G229" s="16"/>
    </row>
    <row r="230" spans="1:7" x14ac:dyDescent="0.35">
      <c r="A230" s="13" t="s">
        <v>2237</v>
      </c>
      <c r="B230" s="32"/>
      <c r="C230" s="32" t="s">
        <v>340</v>
      </c>
      <c r="D230" s="42">
        <v>-70400</v>
      </c>
      <c r="E230" s="36">
        <v>-57.12</v>
      </c>
      <c r="F230" s="26">
        <v>-4.6999999999999997E-5</v>
      </c>
      <c r="G230" s="16"/>
    </row>
    <row r="231" spans="1:7" x14ac:dyDescent="0.35">
      <c r="A231" s="13" t="s">
        <v>2238</v>
      </c>
      <c r="B231" s="32"/>
      <c r="C231" s="32" t="s">
        <v>1404</v>
      </c>
      <c r="D231" s="42">
        <v>-12500</v>
      </c>
      <c r="E231" s="36">
        <v>-62.61</v>
      </c>
      <c r="F231" s="26">
        <v>-5.1E-5</v>
      </c>
      <c r="G231" s="16"/>
    </row>
    <row r="232" spans="1:7" x14ac:dyDescent="0.35">
      <c r="A232" s="13" t="s">
        <v>2239</v>
      </c>
      <c r="B232" s="32"/>
      <c r="C232" s="32" t="s">
        <v>299</v>
      </c>
      <c r="D232" s="42">
        <v>-53100</v>
      </c>
      <c r="E232" s="36">
        <v>-64.209999999999994</v>
      </c>
      <c r="F232" s="26">
        <v>-5.1999999999999997E-5</v>
      </c>
      <c r="G232" s="16"/>
    </row>
    <row r="233" spans="1:7" x14ac:dyDescent="0.35">
      <c r="A233" s="13" t="s">
        <v>2240</v>
      </c>
      <c r="B233" s="32"/>
      <c r="C233" s="32" t="s">
        <v>368</v>
      </c>
      <c r="D233" s="42">
        <v>-2400</v>
      </c>
      <c r="E233" s="36">
        <v>-70.150000000000006</v>
      </c>
      <c r="F233" s="26">
        <v>-5.7000000000000003E-5</v>
      </c>
      <c r="G233" s="16"/>
    </row>
    <row r="234" spans="1:7" x14ac:dyDescent="0.35">
      <c r="A234" s="13" t="s">
        <v>2241</v>
      </c>
      <c r="B234" s="32"/>
      <c r="C234" s="32" t="s">
        <v>307</v>
      </c>
      <c r="D234" s="42">
        <v>-4800</v>
      </c>
      <c r="E234" s="36">
        <v>-82.15</v>
      </c>
      <c r="F234" s="26">
        <v>-6.7000000000000002E-5</v>
      </c>
      <c r="G234" s="16"/>
    </row>
    <row r="235" spans="1:7" x14ac:dyDescent="0.35">
      <c r="A235" s="13" t="s">
        <v>2242</v>
      </c>
      <c r="B235" s="32"/>
      <c r="C235" s="32" t="s">
        <v>324</v>
      </c>
      <c r="D235" s="42">
        <v>-2400</v>
      </c>
      <c r="E235" s="36">
        <v>-101.45</v>
      </c>
      <c r="F235" s="26">
        <v>-8.2999999999999998E-5</v>
      </c>
      <c r="G235" s="16"/>
    </row>
    <row r="236" spans="1:7" x14ac:dyDescent="0.35">
      <c r="A236" s="13" t="s">
        <v>1424</v>
      </c>
      <c r="B236" s="32"/>
      <c r="C236" s="32" t="s">
        <v>1404</v>
      </c>
      <c r="D236" s="42">
        <v>-26125</v>
      </c>
      <c r="E236" s="36">
        <v>-107.47</v>
      </c>
      <c r="F236" s="26">
        <v>-8.7999999999999998E-5</v>
      </c>
      <c r="G236" s="16"/>
    </row>
    <row r="237" spans="1:7" x14ac:dyDescent="0.35">
      <c r="A237" s="13" t="s">
        <v>2243</v>
      </c>
      <c r="B237" s="32"/>
      <c r="C237" s="32" t="s">
        <v>340</v>
      </c>
      <c r="D237" s="42">
        <v>-113400</v>
      </c>
      <c r="E237" s="36">
        <v>-119.23</v>
      </c>
      <c r="F237" s="26">
        <v>-9.7999999999999997E-5</v>
      </c>
      <c r="G237" s="16"/>
    </row>
    <row r="238" spans="1:7" x14ac:dyDescent="0.35">
      <c r="A238" s="13" t="s">
        <v>2244</v>
      </c>
      <c r="B238" s="32"/>
      <c r="C238" s="32" t="s">
        <v>421</v>
      </c>
      <c r="D238" s="42">
        <v>-8550</v>
      </c>
      <c r="E238" s="36">
        <v>-119.23</v>
      </c>
      <c r="F238" s="26">
        <v>-9.7999999999999997E-5</v>
      </c>
      <c r="G238" s="16"/>
    </row>
    <row r="239" spans="1:7" x14ac:dyDescent="0.35">
      <c r="A239" s="13" t="s">
        <v>2245</v>
      </c>
      <c r="B239" s="32"/>
      <c r="C239" s="32" t="s">
        <v>393</v>
      </c>
      <c r="D239" s="42">
        <v>-5400</v>
      </c>
      <c r="E239" s="36">
        <v>-123.92</v>
      </c>
      <c r="F239" s="26">
        <v>-1.02E-4</v>
      </c>
      <c r="G239" s="16"/>
    </row>
    <row r="240" spans="1:7" x14ac:dyDescent="0.35">
      <c r="A240" s="13" t="s">
        <v>2246</v>
      </c>
      <c r="B240" s="32"/>
      <c r="C240" s="32" t="s">
        <v>421</v>
      </c>
      <c r="D240" s="42">
        <v>-8125</v>
      </c>
      <c r="E240" s="36">
        <v>-138.69999999999999</v>
      </c>
      <c r="F240" s="26">
        <v>-1.1400000000000001E-4</v>
      </c>
      <c r="G240" s="16"/>
    </row>
    <row r="241" spans="1:7" x14ac:dyDescent="0.35">
      <c r="A241" s="13" t="s">
        <v>2247</v>
      </c>
      <c r="B241" s="32"/>
      <c r="C241" s="32" t="s">
        <v>313</v>
      </c>
      <c r="D241" s="42">
        <v>-256250</v>
      </c>
      <c r="E241" s="36">
        <v>-147.72999999999999</v>
      </c>
      <c r="F241" s="26">
        <v>-1.21E-4</v>
      </c>
      <c r="G241" s="16"/>
    </row>
    <row r="242" spans="1:7" x14ac:dyDescent="0.35">
      <c r="A242" s="13" t="s">
        <v>2248</v>
      </c>
      <c r="B242" s="32"/>
      <c r="C242" s="32" t="s">
        <v>414</v>
      </c>
      <c r="D242" s="42">
        <v>-3250</v>
      </c>
      <c r="E242" s="36">
        <v>-153.85</v>
      </c>
      <c r="F242" s="26">
        <v>-1.26E-4</v>
      </c>
      <c r="G242" s="16"/>
    </row>
    <row r="243" spans="1:7" x14ac:dyDescent="0.35">
      <c r="A243" s="13" t="s">
        <v>2249</v>
      </c>
      <c r="B243" s="32"/>
      <c r="C243" s="32" t="s">
        <v>356</v>
      </c>
      <c r="D243" s="42">
        <v>-15000</v>
      </c>
      <c r="E243" s="36">
        <v>-166.87</v>
      </c>
      <c r="F243" s="26">
        <v>-1.37E-4</v>
      </c>
      <c r="G243" s="16"/>
    </row>
    <row r="244" spans="1:7" x14ac:dyDescent="0.35">
      <c r="A244" s="13" t="s">
        <v>2250</v>
      </c>
      <c r="B244" s="32"/>
      <c r="C244" s="32" t="s">
        <v>371</v>
      </c>
      <c r="D244" s="42">
        <v>-8800</v>
      </c>
      <c r="E244" s="36">
        <v>-183.48</v>
      </c>
      <c r="F244" s="26">
        <v>-1.5100000000000001E-4</v>
      </c>
      <c r="G244" s="16"/>
    </row>
    <row r="245" spans="1:7" x14ac:dyDescent="0.35">
      <c r="A245" s="13" t="s">
        <v>2251</v>
      </c>
      <c r="B245" s="32"/>
      <c r="C245" s="32" t="s">
        <v>436</v>
      </c>
      <c r="D245" s="42">
        <v>-21850</v>
      </c>
      <c r="E245" s="36">
        <v>-194.73</v>
      </c>
      <c r="F245" s="26">
        <v>-1.6000000000000001E-4</v>
      </c>
      <c r="G245" s="16"/>
    </row>
    <row r="246" spans="1:7" x14ac:dyDescent="0.35">
      <c r="A246" s="13" t="s">
        <v>2252</v>
      </c>
      <c r="B246" s="32"/>
      <c r="C246" s="32" t="s">
        <v>304</v>
      </c>
      <c r="D246" s="42">
        <v>-141375</v>
      </c>
      <c r="E246" s="36">
        <v>-195.01</v>
      </c>
      <c r="F246" s="26">
        <v>-1.6000000000000001E-4</v>
      </c>
      <c r="G246" s="16"/>
    </row>
    <row r="247" spans="1:7" x14ac:dyDescent="0.35">
      <c r="A247" s="13" t="s">
        <v>2253</v>
      </c>
      <c r="B247" s="32"/>
      <c r="C247" s="32" t="s">
        <v>346</v>
      </c>
      <c r="D247" s="42">
        <v>-9425</v>
      </c>
      <c r="E247" s="36">
        <v>-199.92</v>
      </c>
      <c r="F247" s="26">
        <v>-1.64E-4</v>
      </c>
      <c r="G247" s="16"/>
    </row>
    <row r="248" spans="1:7" x14ac:dyDescent="0.35">
      <c r="A248" s="13" t="s">
        <v>2254</v>
      </c>
      <c r="B248" s="32"/>
      <c r="C248" s="32" t="s">
        <v>340</v>
      </c>
      <c r="D248" s="42">
        <v>-25000</v>
      </c>
      <c r="E248" s="36">
        <v>-202.23</v>
      </c>
      <c r="F248" s="26">
        <v>-1.66E-4</v>
      </c>
      <c r="G248" s="16"/>
    </row>
    <row r="249" spans="1:7" x14ac:dyDescent="0.35">
      <c r="A249" s="13" t="s">
        <v>2255</v>
      </c>
      <c r="B249" s="32"/>
      <c r="C249" s="32" t="s">
        <v>299</v>
      </c>
      <c r="D249" s="42">
        <v>-202650</v>
      </c>
      <c r="E249" s="36">
        <v>-207.21</v>
      </c>
      <c r="F249" s="26">
        <v>-1.7000000000000001E-4</v>
      </c>
      <c r="G249" s="16"/>
    </row>
    <row r="250" spans="1:7" x14ac:dyDescent="0.35">
      <c r="A250" s="13" t="s">
        <v>2256</v>
      </c>
      <c r="B250" s="32"/>
      <c r="C250" s="32" t="s">
        <v>371</v>
      </c>
      <c r="D250" s="42">
        <v>-6900</v>
      </c>
      <c r="E250" s="36">
        <v>-207.97</v>
      </c>
      <c r="F250" s="26">
        <v>-1.7100000000000001E-4</v>
      </c>
      <c r="G250" s="16"/>
    </row>
    <row r="251" spans="1:7" x14ac:dyDescent="0.35">
      <c r="A251" s="13" t="s">
        <v>2257</v>
      </c>
      <c r="B251" s="32"/>
      <c r="C251" s="32" t="s">
        <v>313</v>
      </c>
      <c r="D251" s="42">
        <v>-81650</v>
      </c>
      <c r="E251" s="36">
        <v>-224.58</v>
      </c>
      <c r="F251" s="26">
        <v>-1.85E-4</v>
      </c>
      <c r="G251" s="16"/>
    </row>
    <row r="252" spans="1:7" x14ac:dyDescent="0.35">
      <c r="A252" s="13" t="s">
        <v>2258</v>
      </c>
      <c r="B252" s="32"/>
      <c r="C252" s="32" t="s">
        <v>414</v>
      </c>
      <c r="D252" s="42">
        <v>-5250</v>
      </c>
      <c r="E252" s="36">
        <v>-234.72</v>
      </c>
      <c r="F252" s="26">
        <v>-1.93E-4</v>
      </c>
      <c r="G252" s="16"/>
    </row>
    <row r="253" spans="1:7" x14ac:dyDescent="0.35">
      <c r="A253" s="13" t="s">
        <v>2259</v>
      </c>
      <c r="B253" s="32"/>
      <c r="C253" s="32" t="s">
        <v>310</v>
      </c>
      <c r="D253" s="42">
        <v>-6750</v>
      </c>
      <c r="E253" s="36">
        <v>-240.27</v>
      </c>
      <c r="F253" s="26">
        <v>-1.9699999999999999E-4</v>
      </c>
      <c r="G253" s="16"/>
    </row>
    <row r="254" spans="1:7" x14ac:dyDescent="0.35">
      <c r="A254" s="13" t="s">
        <v>2260</v>
      </c>
      <c r="B254" s="32"/>
      <c r="C254" s="32" t="s">
        <v>310</v>
      </c>
      <c r="D254" s="42">
        <v>-156350</v>
      </c>
      <c r="E254" s="36">
        <v>-255.35</v>
      </c>
      <c r="F254" s="26">
        <v>-2.1000000000000001E-4</v>
      </c>
      <c r="G254" s="16"/>
    </row>
    <row r="255" spans="1:7" x14ac:dyDescent="0.35">
      <c r="A255" s="13" t="s">
        <v>2261</v>
      </c>
      <c r="B255" s="32"/>
      <c r="C255" s="32" t="s">
        <v>307</v>
      </c>
      <c r="D255" s="42">
        <v>-18400</v>
      </c>
      <c r="E255" s="36">
        <v>-270.43</v>
      </c>
      <c r="F255" s="26">
        <v>-2.22E-4</v>
      </c>
      <c r="G255" s="16"/>
    </row>
    <row r="256" spans="1:7" x14ac:dyDescent="0.35">
      <c r="A256" s="13" t="s">
        <v>2262</v>
      </c>
      <c r="B256" s="32"/>
      <c r="C256" s="32" t="s">
        <v>1241</v>
      </c>
      <c r="D256" s="42">
        <v>-53475</v>
      </c>
      <c r="E256" s="36">
        <v>-376.46</v>
      </c>
      <c r="F256" s="26">
        <v>-3.1E-4</v>
      </c>
      <c r="G256" s="16"/>
    </row>
    <row r="257" spans="1:7" x14ac:dyDescent="0.35">
      <c r="A257" s="13" t="s">
        <v>2263</v>
      </c>
      <c r="B257" s="32"/>
      <c r="C257" s="32" t="s">
        <v>337</v>
      </c>
      <c r="D257" s="42">
        <v>-20700</v>
      </c>
      <c r="E257" s="36">
        <v>-428.01</v>
      </c>
      <c r="F257" s="26">
        <v>-3.5199999999999999E-4</v>
      </c>
      <c r="G257" s="16"/>
    </row>
    <row r="258" spans="1:7" x14ac:dyDescent="0.35">
      <c r="A258" s="13" t="s">
        <v>2264</v>
      </c>
      <c r="B258" s="32"/>
      <c r="C258" s="32" t="s">
        <v>334</v>
      </c>
      <c r="D258" s="42">
        <v>-8875</v>
      </c>
      <c r="E258" s="36">
        <v>-450.14</v>
      </c>
      <c r="F258" s="26">
        <v>-3.6999999999999999E-4</v>
      </c>
      <c r="G258" s="16"/>
    </row>
    <row r="259" spans="1:7" x14ac:dyDescent="0.35">
      <c r="A259" s="13" t="s">
        <v>2265</v>
      </c>
      <c r="B259" s="32"/>
      <c r="C259" s="32" t="s">
        <v>340</v>
      </c>
      <c r="D259" s="42">
        <v>-70500</v>
      </c>
      <c r="E259" s="36">
        <v>-455.11</v>
      </c>
      <c r="F259" s="26">
        <v>-3.7500000000000001E-4</v>
      </c>
      <c r="G259" s="16"/>
    </row>
    <row r="260" spans="1:7" x14ac:dyDescent="0.35">
      <c r="A260" s="13" t="s">
        <v>2266</v>
      </c>
      <c r="B260" s="32"/>
      <c r="C260" s="32" t="s">
        <v>307</v>
      </c>
      <c r="D260" s="42">
        <v>-24850</v>
      </c>
      <c r="E260" s="36">
        <v>-475.26</v>
      </c>
      <c r="F260" s="26">
        <v>-3.9100000000000002E-4</v>
      </c>
      <c r="G260" s="16"/>
    </row>
    <row r="261" spans="1:7" x14ac:dyDescent="0.35">
      <c r="A261" s="13" t="s">
        <v>2267</v>
      </c>
      <c r="B261" s="32"/>
      <c r="C261" s="32" t="s">
        <v>1855</v>
      </c>
      <c r="D261" s="42">
        <v>-742500</v>
      </c>
      <c r="E261" s="36">
        <v>-495.47</v>
      </c>
      <c r="F261" s="26">
        <v>-4.08E-4</v>
      </c>
      <c r="G261" s="16"/>
    </row>
    <row r="262" spans="1:7" x14ac:dyDescent="0.35">
      <c r="A262" s="13" t="s">
        <v>2268</v>
      </c>
      <c r="B262" s="32"/>
      <c r="C262" s="32" t="s">
        <v>393</v>
      </c>
      <c r="D262" s="42">
        <v>-110880</v>
      </c>
      <c r="E262" s="36">
        <v>-499.96</v>
      </c>
      <c r="F262" s="26">
        <v>-4.1100000000000002E-4</v>
      </c>
      <c r="G262" s="16"/>
    </row>
    <row r="263" spans="1:7" x14ac:dyDescent="0.35">
      <c r="A263" s="13" t="s">
        <v>2269</v>
      </c>
      <c r="B263" s="32"/>
      <c r="C263" s="32" t="s">
        <v>307</v>
      </c>
      <c r="D263" s="42">
        <v>-17600</v>
      </c>
      <c r="E263" s="36">
        <v>-504.06</v>
      </c>
      <c r="F263" s="26">
        <v>-4.15E-4</v>
      </c>
      <c r="G263" s="16"/>
    </row>
    <row r="264" spans="1:7" x14ac:dyDescent="0.35">
      <c r="A264" s="13" t="s">
        <v>2270</v>
      </c>
      <c r="B264" s="32"/>
      <c r="C264" s="32" t="s">
        <v>310</v>
      </c>
      <c r="D264" s="42">
        <v>-5775</v>
      </c>
      <c r="E264" s="36">
        <v>-504.13</v>
      </c>
      <c r="F264" s="26">
        <v>-4.15E-4</v>
      </c>
      <c r="G264" s="16"/>
    </row>
    <row r="265" spans="1:7" x14ac:dyDescent="0.35">
      <c r="A265" s="13" t="s">
        <v>2271</v>
      </c>
      <c r="B265" s="32"/>
      <c r="C265" s="32" t="s">
        <v>340</v>
      </c>
      <c r="D265" s="42">
        <v>-277875</v>
      </c>
      <c r="E265" s="36">
        <v>-520.02</v>
      </c>
      <c r="F265" s="26">
        <v>-4.28E-4</v>
      </c>
      <c r="G265" s="16"/>
    </row>
    <row r="266" spans="1:7" x14ac:dyDescent="0.35">
      <c r="A266" s="13" t="s">
        <v>2272</v>
      </c>
      <c r="B266" s="32"/>
      <c r="C266" s="32" t="s">
        <v>544</v>
      </c>
      <c r="D266" s="42">
        <v>-106250</v>
      </c>
      <c r="E266" s="36">
        <v>-541.82000000000005</v>
      </c>
      <c r="F266" s="26">
        <v>-4.46E-4</v>
      </c>
      <c r="G266" s="16"/>
    </row>
    <row r="267" spans="1:7" x14ac:dyDescent="0.35">
      <c r="A267" s="13" t="s">
        <v>2273</v>
      </c>
      <c r="B267" s="32"/>
      <c r="C267" s="32" t="s">
        <v>371</v>
      </c>
      <c r="D267" s="42">
        <v>-48300</v>
      </c>
      <c r="E267" s="36">
        <v>-549.07000000000005</v>
      </c>
      <c r="F267" s="26">
        <v>-4.5199999999999998E-4</v>
      </c>
      <c r="G267" s="16"/>
    </row>
    <row r="268" spans="1:7" x14ac:dyDescent="0.35">
      <c r="A268" s="13" t="s">
        <v>2274</v>
      </c>
      <c r="B268" s="32"/>
      <c r="C268" s="32" t="s">
        <v>436</v>
      </c>
      <c r="D268" s="42">
        <v>-52800</v>
      </c>
      <c r="E268" s="36">
        <v>-592.57000000000005</v>
      </c>
      <c r="F268" s="26">
        <v>-4.8799999999999999E-4</v>
      </c>
      <c r="G268" s="16"/>
    </row>
    <row r="269" spans="1:7" x14ac:dyDescent="0.35">
      <c r="A269" s="13" t="s">
        <v>2275</v>
      </c>
      <c r="B269" s="32"/>
      <c r="C269" s="32" t="s">
        <v>356</v>
      </c>
      <c r="D269" s="42">
        <v>-261900</v>
      </c>
      <c r="E269" s="36">
        <v>-617.38</v>
      </c>
      <c r="F269" s="26">
        <v>-5.0799999999999999E-4</v>
      </c>
      <c r="G269" s="16"/>
    </row>
    <row r="270" spans="1:7" x14ac:dyDescent="0.35">
      <c r="A270" s="13" t="s">
        <v>2276</v>
      </c>
      <c r="B270" s="32"/>
      <c r="C270" s="32" t="s">
        <v>299</v>
      </c>
      <c r="D270" s="42">
        <v>-121600</v>
      </c>
      <c r="E270" s="36">
        <v>-649.47</v>
      </c>
      <c r="F270" s="26">
        <v>-5.3499999999999999E-4</v>
      </c>
      <c r="G270" s="16"/>
    </row>
    <row r="271" spans="1:7" x14ac:dyDescent="0.35">
      <c r="A271" s="13" t="s">
        <v>2277</v>
      </c>
      <c r="B271" s="32"/>
      <c r="C271" s="32" t="s">
        <v>356</v>
      </c>
      <c r="D271" s="42">
        <v>-386100</v>
      </c>
      <c r="E271" s="36">
        <v>-691</v>
      </c>
      <c r="F271" s="26">
        <v>-5.6899999999999995E-4</v>
      </c>
      <c r="G271" s="16"/>
    </row>
    <row r="272" spans="1:7" x14ac:dyDescent="0.35">
      <c r="A272" s="13" t="s">
        <v>2278</v>
      </c>
      <c r="B272" s="32"/>
      <c r="C272" s="32" t="s">
        <v>356</v>
      </c>
      <c r="D272" s="42">
        <v>-44000</v>
      </c>
      <c r="E272" s="36">
        <v>-695.18</v>
      </c>
      <c r="F272" s="26">
        <v>-5.7200000000000003E-4</v>
      </c>
      <c r="G272" s="16"/>
    </row>
    <row r="273" spans="1:7" x14ac:dyDescent="0.35">
      <c r="A273" s="13" t="s">
        <v>2279</v>
      </c>
      <c r="B273" s="32"/>
      <c r="C273" s="32" t="s">
        <v>551</v>
      </c>
      <c r="D273" s="42">
        <v>-1515</v>
      </c>
      <c r="E273" s="36">
        <v>-722.34</v>
      </c>
      <c r="F273" s="26">
        <v>-5.9500000000000004E-4</v>
      </c>
      <c r="G273" s="16"/>
    </row>
    <row r="274" spans="1:7" x14ac:dyDescent="0.35">
      <c r="A274" s="13" t="s">
        <v>2280</v>
      </c>
      <c r="B274" s="32"/>
      <c r="C274" s="32" t="s">
        <v>436</v>
      </c>
      <c r="D274" s="42">
        <v>-40250</v>
      </c>
      <c r="E274" s="36">
        <v>-723.05</v>
      </c>
      <c r="F274" s="26">
        <v>-5.9500000000000004E-4</v>
      </c>
      <c r="G274" s="16"/>
    </row>
    <row r="275" spans="1:7" x14ac:dyDescent="0.35">
      <c r="A275" s="13" t="s">
        <v>2281</v>
      </c>
      <c r="B275" s="32"/>
      <c r="C275" s="32" t="s">
        <v>368</v>
      </c>
      <c r="D275" s="42">
        <v>-174600</v>
      </c>
      <c r="E275" s="36">
        <v>-732.8</v>
      </c>
      <c r="F275" s="26">
        <v>-6.0300000000000002E-4</v>
      </c>
      <c r="G275" s="16"/>
    </row>
    <row r="276" spans="1:7" x14ac:dyDescent="0.35">
      <c r="A276" s="13" t="s">
        <v>2282</v>
      </c>
      <c r="B276" s="32"/>
      <c r="C276" s="32" t="s">
        <v>337</v>
      </c>
      <c r="D276" s="42">
        <v>-16125</v>
      </c>
      <c r="E276" s="36">
        <v>-743.98</v>
      </c>
      <c r="F276" s="26">
        <v>-6.1300000000000005E-4</v>
      </c>
      <c r="G276" s="16"/>
    </row>
    <row r="277" spans="1:7" x14ac:dyDescent="0.35">
      <c r="A277" s="13" t="s">
        <v>2283</v>
      </c>
      <c r="B277" s="32"/>
      <c r="C277" s="32" t="s">
        <v>421</v>
      </c>
      <c r="D277" s="42">
        <v>-32550</v>
      </c>
      <c r="E277" s="36">
        <v>-755.13</v>
      </c>
      <c r="F277" s="26">
        <v>-6.2200000000000005E-4</v>
      </c>
      <c r="G277" s="16"/>
    </row>
    <row r="278" spans="1:7" x14ac:dyDescent="0.35">
      <c r="A278" s="13" t="s">
        <v>2284</v>
      </c>
      <c r="B278" s="32"/>
      <c r="C278" s="32" t="s">
        <v>441</v>
      </c>
      <c r="D278" s="42">
        <v>-33750</v>
      </c>
      <c r="E278" s="36">
        <v>-758.9</v>
      </c>
      <c r="F278" s="26">
        <v>-6.2500000000000001E-4</v>
      </c>
      <c r="G278" s="16"/>
    </row>
    <row r="279" spans="1:7" x14ac:dyDescent="0.35">
      <c r="A279" s="13" t="s">
        <v>2285</v>
      </c>
      <c r="B279" s="32"/>
      <c r="C279" s="32" t="s">
        <v>299</v>
      </c>
      <c r="D279" s="42">
        <v>-380000</v>
      </c>
      <c r="E279" s="36">
        <v>-762.51</v>
      </c>
      <c r="F279" s="26">
        <v>-6.2799999999999998E-4</v>
      </c>
      <c r="G279" s="16"/>
    </row>
    <row r="280" spans="1:7" x14ac:dyDescent="0.35">
      <c r="A280" s="13" t="s">
        <v>2286</v>
      </c>
      <c r="B280" s="32"/>
      <c r="C280" s="32" t="s">
        <v>1404</v>
      </c>
      <c r="D280" s="42">
        <v>-397150</v>
      </c>
      <c r="E280" s="36">
        <v>-767.37</v>
      </c>
      <c r="F280" s="26">
        <v>-6.3199999999999997E-4</v>
      </c>
      <c r="G280" s="16"/>
    </row>
    <row r="281" spans="1:7" x14ac:dyDescent="0.35">
      <c r="A281" s="13" t="s">
        <v>2287</v>
      </c>
      <c r="B281" s="32"/>
      <c r="C281" s="32" t="s">
        <v>310</v>
      </c>
      <c r="D281" s="42">
        <v>-35700</v>
      </c>
      <c r="E281" s="36">
        <v>-805.77</v>
      </c>
      <c r="F281" s="26">
        <v>-6.6299999999999996E-4</v>
      </c>
      <c r="G281" s="16"/>
    </row>
    <row r="282" spans="1:7" x14ac:dyDescent="0.35">
      <c r="A282" s="13" t="s">
        <v>2288</v>
      </c>
      <c r="B282" s="32"/>
      <c r="C282" s="32" t="s">
        <v>441</v>
      </c>
      <c r="D282" s="42">
        <v>-149500</v>
      </c>
      <c r="E282" s="36">
        <v>-842.28</v>
      </c>
      <c r="F282" s="26">
        <v>-6.9399999999999996E-4</v>
      </c>
      <c r="G282" s="16"/>
    </row>
    <row r="283" spans="1:7" x14ac:dyDescent="0.35">
      <c r="A283" s="13" t="s">
        <v>2289</v>
      </c>
      <c r="B283" s="32"/>
      <c r="C283" s="32" t="s">
        <v>307</v>
      </c>
      <c r="D283" s="42">
        <v>-157000</v>
      </c>
      <c r="E283" s="36">
        <v>-886.27</v>
      </c>
      <c r="F283" s="26">
        <v>-7.2999999999999996E-4</v>
      </c>
      <c r="G283" s="16"/>
    </row>
    <row r="284" spans="1:7" x14ac:dyDescent="0.35">
      <c r="A284" s="13" t="s">
        <v>2290</v>
      </c>
      <c r="B284" s="32"/>
      <c r="C284" s="32" t="s">
        <v>441</v>
      </c>
      <c r="D284" s="42">
        <v>-216000</v>
      </c>
      <c r="E284" s="36">
        <v>-892.73</v>
      </c>
      <c r="F284" s="26">
        <v>-7.3499999999999998E-4</v>
      </c>
      <c r="G284" s="16"/>
    </row>
    <row r="285" spans="1:7" x14ac:dyDescent="0.35">
      <c r="A285" s="13" t="s">
        <v>2291</v>
      </c>
      <c r="B285" s="32"/>
      <c r="C285" s="32" t="s">
        <v>307</v>
      </c>
      <c r="D285" s="42">
        <v>-22225</v>
      </c>
      <c r="E285" s="36">
        <v>-909.61</v>
      </c>
      <c r="F285" s="26">
        <v>-7.4899999999999999E-4</v>
      </c>
      <c r="G285" s="16"/>
    </row>
    <row r="286" spans="1:7" x14ac:dyDescent="0.35">
      <c r="A286" s="13" t="s">
        <v>2292</v>
      </c>
      <c r="B286" s="32"/>
      <c r="C286" s="32" t="s">
        <v>310</v>
      </c>
      <c r="D286" s="42">
        <v>-328000</v>
      </c>
      <c r="E286" s="36">
        <v>-913.97</v>
      </c>
      <c r="F286" s="26">
        <v>-7.5299999999999998E-4</v>
      </c>
      <c r="G286" s="16"/>
    </row>
    <row r="287" spans="1:7" x14ac:dyDescent="0.35">
      <c r="A287" s="13" t="s">
        <v>2293</v>
      </c>
      <c r="B287" s="32"/>
      <c r="C287" s="32" t="s">
        <v>441</v>
      </c>
      <c r="D287" s="42">
        <v>-35000</v>
      </c>
      <c r="E287" s="36">
        <v>-1022.05</v>
      </c>
      <c r="F287" s="26">
        <v>-8.4199999999999998E-4</v>
      </c>
      <c r="G287" s="16"/>
    </row>
    <row r="288" spans="1:7" x14ac:dyDescent="0.35">
      <c r="A288" s="13" t="s">
        <v>2294</v>
      </c>
      <c r="B288" s="32"/>
      <c r="C288" s="32" t="s">
        <v>611</v>
      </c>
      <c r="D288" s="42">
        <v>-465000</v>
      </c>
      <c r="E288" s="36">
        <v>-1030.72</v>
      </c>
      <c r="F288" s="26">
        <v>-8.4900000000000004E-4</v>
      </c>
      <c r="G288" s="16"/>
    </row>
    <row r="289" spans="1:7" x14ac:dyDescent="0.35">
      <c r="A289" s="13" t="s">
        <v>2295</v>
      </c>
      <c r="B289" s="32"/>
      <c r="C289" s="32" t="s">
        <v>321</v>
      </c>
      <c r="D289" s="42">
        <v>-65650</v>
      </c>
      <c r="E289" s="36">
        <v>-1064.22</v>
      </c>
      <c r="F289" s="26">
        <v>-8.7600000000000004E-4</v>
      </c>
      <c r="G289" s="16"/>
    </row>
    <row r="290" spans="1:7" x14ac:dyDescent="0.35">
      <c r="A290" s="13" t="s">
        <v>2296</v>
      </c>
      <c r="B290" s="32"/>
      <c r="C290" s="32" t="s">
        <v>334</v>
      </c>
      <c r="D290" s="42">
        <v>-17400</v>
      </c>
      <c r="E290" s="36">
        <v>-1092.9100000000001</v>
      </c>
      <c r="F290" s="26">
        <v>-8.9999999999999998E-4</v>
      </c>
      <c r="G290" s="16"/>
    </row>
    <row r="291" spans="1:7" x14ac:dyDescent="0.35">
      <c r="A291" s="13" t="s">
        <v>2297</v>
      </c>
      <c r="B291" s="32"/>
      <c r="C291" s="32" t="s">
        <v>321</v>
      </c>
      <c r="D291" s="42">
        <v>-184000</v>
      </c>
      <c r="E291" s="36">
        <v>-1095.17</v>
      </c>
      <c r="F291" s="26">
        <v>-9.0200000000000002E-4</v>
      </c>
      <c r="G291" s="16"/>
    </row>
    <row r="292" spans="1:7" x14ac:dyDescent="0.35">
      <c r="A292" s="13" t="s">
        <v>2298</v>
      </c>
      <c r="B292" s="32"/>
      <c r="C292" s="32" t="s">
        <v>337</v>
      </c>
      <c r="D292" s="42">
        <v>-118150</v>
      </c>
      <c r="E292" s="36">
        <v>-1146.3499999999999</v>
      </c>
      <c r="F292" s="26">
        <v>-9.4399999999999996E-4</v>
      </c>
      <c r="G292" s="16"/>
    </row>
    <row r="293" spans="1:7" x14ac:dyDescent="0.35">
      <c r="A293" s="13" t="s">
        <v>2299</v>
      </c>
      <c r="B293" s="32"/>
      <c r="C293" s="32" t="s">
        <v>299</v>
      </c>
      <c r="D293" s="42">
        <v>-760000</v>
      </c>
      <c r="E293" s="36">
        <v>-1317.54</v>
      </c>
      <c r="F293" s="26">
        <v>-1.085E-3</v>
      </c>
      <c r="G293" s="16"/>
    </row>
    <row r="294" spans="1:7" x14ac:dyDescent="0.35">
      <c r="A294" s="13" t="s">
        <v>2300</v>
      </c>
      <c r="B294" s="32"/>
      <c r="C294" s="32" t="s">
        <v>299</v>
      </c>
      <c r="D294" s="42">
        <v>-6864000</v>
      </c>
      <c r="E294" s="36">
        <v>-1354.27</v>
      </c>
      <c r="F294" s="26">
        <v>-1.1150000000000001E-3</v>
      </c>
      <c r="G294" s="16"/>
    </row>
    <row r="295" spans="1:7" x14ac:dyDescent="0.35">
      <c r="A295" s="13" t="s">
        <v>2301</v>
      </c>
      <c r="B295" s="32"/>
      <c r="C295" s="32" t="s">
        <v>321</v>
      </c>
      <c r="D295" s="42">
        <v>-4580</v>
      </c>
      <c r="E295" s="36">
        <v>-1370.92</v>
      </c>
      <c r="F295" s="26">
        <v>-1.129E-3</v>
      </c>
      <c r="G295" s="16"/>
    </row>
    <row r="296" spans="1:7" x14ac:dyDescent="0.35">
      <c r="A296" s="13" t="s">
        <v>2302</v>
      </c>
      <c r="B296" s="32"/>
      <c r="C296" s="32" t="s">
        <v>523</v>
      </c>
      <c r="D296" s="42">
        <v>-150480</v>
      </c>
      <c r="E296" s="36">
        <v>-1382.69</v>
      </c>
      <c r="F296" s="26">
        <v>-1.139E-3</v>
      </c>
      <c r="G296" s="16"/>
    </row>
    <row r="297" spans="1:7" x14ac:dyDescent="0.35">
      <c r="A297" s="13" t="s">
        <v>2303</v>
      </c>
      <c r="B297" s="32"/>
      <c r="C297" s="32" t="s">
        <v>304</v>
      </c>
      <c r="D297" s="42">
        <v>-1033500</v>
      </c>
      <c r="E297" s="36">
        <v>-1419.93</v>
      </c>
      <c r="F297" s="26">
        <v>-1.17E-3</v>
      </c>
      <c r="G297" s="16"/>
    </row>
    <row r="298" spans="1:7" x14ac:dyDescent="0.35">
      <c r="A298" s="13" t="s">
        <v>2304</v>
      </c>
      <c r="B298" s="32"/>
      <c r="C298" s="32" t="s">
        <v>477</v>
      </c>
      <c r="D298" s="42">
        <v>-226625</v>
      </c>
      <c r="E298" s="36">
        <v>-1454.37</v>
      </c>
      <c r="F298" s="26">
        <v>-1.1980000000000001E-3</v>
      </c>
      <c r="G298" s="16"/>
    </row>
    <row r="299" spans="1:7" x14ac:dyDescent="0.35">
      <c r="A299" s="13" t="s">
        <v>2305</v>
      </c>
      <c r="B299" s="32"/>
      <c r="C299" s="32" t="s">
        <v>334</v>
      </c>
      <c r="D299" s="42">
        <v>-50000</v>
      </c>
      <c r="E299" s="36">
        <v>-1469.7</v>
      </c>
      <c r="F299" s="26">
        <v>-1.2110000000000001E-3</v>
      </c>
      <c r="G299" s="16"/>
    </row>
    <row r="300" spans="1:7" x14ac:dyDescent="0.35">
      <c r="A300" s="13" t="s">
        <v>2306</v>
      </c>
      <c r="B300" s="32"/>
      <c r="C300" s="32" t="s">
        <v>912</v>
      </c>
      <c r="D300" s="42">
        <v>-186000</v>
      </c>
      <c r="E300" s="36">
        <v>-1471.82</v>
      </c>
      <c r="F300" s="26">
        <v>-1.212E-3</v>
      </c>
      <c r="G300" s="16"/>
    </row>
    <row r="301" spans="1:7" x14ac:dyDescent="0.35">
      <c r="A301" s="13" t="s">
        <v>2307</v>
      </c>
      <c r="B301" s="32"/>
      <c r="C301" s="32" t="s">
        <v>398</v>
      </c>
      <c r="D301" s="42">
        <v>-23250</v>
      </c>
      <c r="E301" s="36">
        <v>-1530.13</v>
      </c>
      <c r="F301" s="26">
        <v>-1.2600000000000001E-3</v>
      </c>
      <c r="G301" s="16"/>
    </row>
    <row r="302" spans="1:7" x14ac:dyDescent="0.35">
      <c r="A302" s="13" t="s">
        <v>2308</v>
      </c>
      <c r="B302" s="32"/>
      <c r="C302" s="32" t="s">
        <v>346</v>
      </c>
      <c r="D302" s="42">
        <v>-150800</v>
      </c>
      <c r="E302" s="36">
        <v>-1545.78</v>
      </c>
      <c r="F302" s="26">
        <v>-1.273E-3</v>
      </c>
      <c r="G302" s="16"/>
    </row>
    <row r="303" spans="1:7" x14ac:dyDescent="0.35">
      <c r="A303" s="13" t="s">
        <v>2309</v>
      </c>
      <c r="B303" s="32"/>
      <c r="C303" s="32" t="s">
        <v>356</v>
      </c>
      <c r="D303" s="42">
        <v>-231200</v>
      </c>
      <c r="E303" s="36">
        <v>-1545.8</v>
      </c>
      <c r="F303" s="26">
        <v>-1.273E-3</v>
      </c>
      <c r="G303" s="16"/>
    </row>
    <row r="304" spans="1:7" x14ac:dyDescent="0.35">
      <c r="A304" s="13" t="s">
        <v>2310</v>
      </c>
      <c r="B304" s="32"/>
      <c r="C304" s="32" t="s">
        <v>393</v>
      </c>
      <c r="D304" s="42">
        <v>-401400</v>
      </c>
      <c r="E304" s="36">
        <v>-1595.97</v>
      </c>
      <c r="F304" s="26">
        <v>-1.315E-3</v>
      </c>
      <c r="G304" s="16"/>
    </row>
    <row r="305" spans="1:7" x14ac:dyDescent="0.35">
      <c r="A305" s="13" t="s">
        <v>2311</v>
      </c>
      <c r="B305" s="32"/>
      <c r="C305" s="32" t="s">
        <v>356</v>
      </c>
      <c r="D305" s="42">
        <v>-882000</v>
      </c>
      <c r="E305" s="36">
        <v>-1670.86</v>
      </c>
      <c r="F305" s="26">
        <v>-1.3760000000000001E-3</v>
      </c>
      <c r="G305" s="16"/>
    </row>
    <row r="306" spans="1:7" x14ac:dyDescent="0.35">
      <c r="A306" s="13" t="s">
        <v>2312</v>
      </c>
      <c r="B306" s="32"/>
      <c r="C306" s="32" t="s">
        <v>321</v>
      </c>
      <c r="D306" s="42">
        <v>-172800</v>
      </c>
      <c r="E306" s="36">
        <v>-1687.56</v>
      </c>
      <c r="F306" s="26">
        <v>-1.39E-3</v>
      </c>
      <c r="G306" s="16"/>
    </row>
    <row r="307" spans="1:7" x14ac:dyDescent="0.35">
      <c r="A307" s="13" t="s">
        <v>2313</v>
      </c>
      <c r="B307" s="32"/>
      <c r="C307" s="32" t="s">
        <v>611</v>
      </c>
      <c r="D307" s="42">
        <v>-51600</v>
      </c>
      <c r="E307" s="36">
        <v>-1734.64</v>
      </c>
      <c r="F307" s="26">
        <v>-1.4289999999999999E-3</v>
      </c>
      <c r="G307" s="16"/>
    </row>
    <row r="308" spans="1:7" x14ac:dyDescent="0.35">
      <c r="A308" s="13" t="s">
        <v>2314</v>
      </c>
      <c r="B308" s="32"/>
      <c r="C308" s="32" t="s">
        <v>340</v>
      </c>
      <c r="D308" s="42">
        <v>-449550</v>
      </c>
      <c r="E308" s="36">
        <v>-1776.85</v>
      </c>
      <c r="F308" s="26">
        <v>-1.464E-3</v>
      </c>
      <c r="G308" s="16"/>
    </row>
    <row r="309" spans="1:7" x14ac:dyDescent="0.35">
      <c r="A309" s="13" t="s">
        <v>2315</v>
      </c>
      <c r="B309" s="32"/>
      <c r="C309" s="32" t="s">
        <v>307</v>
      </c>
      <c r="D309" s="42">
        <v>-31800</v>
      </c>
      <c r="E309" s="36">
        <v>-1787.84</v>
      </c>
      <c r="F309" s="26">
        <v>-1.4729999999999999E-3</v>
      </c>
      <c r="G309" s="16"/>
    </row>
    <row r="310" spans="1:7" x14ac:dyDescent="0.35">
      <c r="A310" s="13" t="s">
        <v>2316</v>
      </c>
      <c r="B310" s="32"/>
      <c r="C310" s="32" t="s">
        <v>356</v>
      </c>
      <c r="D310" s="42">
        <v>-235950</v>
      </c>
      <c r="E310" s="36">
        <v>-1798.76</v>
      </c>
      <c r="F310" s="26">
        <v>-1.482E-3</v>
      </c>
      <c r="G310" s="16"/>
    </row>
    <row r="311" spans="1:7" x14ac:dyDescent="0.35">
      <c r="A311" s="13" t="s">
        <v>2317</v>
      </c>
      <c r="B311" s="32"/>
      <c r="C311" s="32" t="s">
        <v>371</v>
      </c>
      <c r="D311" s="42">
        <v>-209000</v>
      </c>
      <c r="E311" s="36">
        <v>-1802.31</v>
      </c>
      <c r="F311" s="26">
        <v>-1.485E-3</v>
      </c>
      <c r="G311" s="16"/>
    </row>
    <row r="312" spans="1:7" x14ac:dyDescent="0.35">
      <c r="A312" s="13" t="s">
        <v>2318</v>
      </c>
      <c r="B312" s="32"/>
      <c r="C312" s="32" t="s">
        <v>482</v>
      </c>
      <c r="D312" s="42">
        <v>-366700</v>
      </c>
      <c r="E312" s="36">
        <v>-1819.57</v>
      </c>
      <c r="F312" s="26">
        <v>-1.4989999999999999E-3</v>
      </c>
      <c r="G312" s="16"/>
    </row>
    <row r="313" spans="1:7" x14ac:dyDescent="0.35">
      <c r="A313" s="13" t="s">
        <v>2319</v>
      </c>
      <c r="B313" s="32"/>
      <c r="C313" s="32" t="s">
        <v>334</v>
      </c>
      <c r="D313" s="42">
        <v>-1012500</v>
      </c>
      <c r="E313" s="36">
        <v>-1848.22</v>
      </c>
      <c r="F313" s="26">
        <v>-1.5219999999999999E-3</v>
      </c>
      <c r="G313" s="16"/>
    </row>
    <row r="314" spans="1:7" x14ac:dyDescent="0.35">
      <c r="A314" s="13" t="s">
        <v>2320</v>
      </c>
      <c r="B314" s="32"/>
      <c r="C314" s="32" t="s">
        <v>436</v>
      </c>
      <c r="D314" s="42">
        <v>-283500</v>
      </c>
      <c r="E314" s="36">
        <v>-1869.97</v>
      </c>
      <c r="F314" s="26">
        <v>-1.5399999999999999E-3</v>
      </c>
      <c r="G314" s="16"/>
    </row>
    <row r="315" spans="1:7" x14ac:dyDescent="0.35">
      <c r="A315" s="13" t="s">
        <v>2321</v>
      </c>
      <c r="B315" s="32"/>
      <c r="C315" s="32" t="s">
        <v>544</v>
      </c>
      <c r="D315" s="42">
        <v>-181000</v>
      </c>
      <c r="E315" s="36">
        <v>-1972.9</v>
      </c>
      <c r="F315" s="26">
        <v>-1.6249999999999999E-3</v>
      </c>
      <c r="G315" s="16"/>
    </row>
    <row r="316" spans="1:7" x14ac:dyDescent="0.35">
      <c r="A316" s="13" t="s">
        <v>2322</v>
      </c>
      <c r="B316" s="32"/>
      <c r="C316" s="32" t="s">
        <v>334</v>
      </c>
      <c r="D316" s="42">
        <v>-111650</v>
      </c>
      <c r="E316" s="36">
        <v>-1974.81</v>
      </c>
      <c r="F316" s="26">
        <v>-1.627E-3</v>
      </c>
      <c r="G316" s="16"/>
    </row>
    <row r="317" spans="1:7" x14ac:dyDescent="0.35">
      <c r="A317" s="13" t="s">
        <v>2323</v>
      </c>
      <c r="B317" s="32"/>
      <c r="C317" s="32" t="s">
        <v>1241</v>
      </c>
      <c r="D317" s="42">
        <v>-213750</v>
      </c>
      <c r="E317" s="36">
        <v>-1999.85</v>
      </c>
      <c r="F317" s="26">
        <v>-1.647E-3</v>
      </c>
      <c r="G317" s="16"/>
    </row>
    <row r="318" spans="1:7" x14ac:dyDescent="0.35">
      <c r="A318" s="13" t="s">
        <v>2324</v>
      </c>
      <c r="B318" s="32"/>
      <c r="C318" s="32" t="s">
        <v>368</v>
      </c>
      <c r="D318" s="42">
        <v>-5850</v>
      </c>
      <c r="E318" s="36">
        <v>-2005.42</v>
      </c>
      <c r="F318" s="26">
        <v>-1.652E-3</v>
      </c>
      <c r="G318" s="16"/>
    </row>
    <row r="319" spans="1:7" x14ac:dyDescent="0.35">
      <c r="A319" s="13" t="s">
        <v>2325</v>
      </c>
      <c r="B319" s="32"/>
      <c r="C319" s="32" t="s">
        <v>441</v>
      </c>
      <c r="D319" s="42">
        <v>-63000</v>
      </c>
      <c r="E319" s="36">
        <v>-2059.4699999999998</v>
      </c>
      <c r="F319" s="26">
        <v>-1.6969999999999999E-3</v>
      </c>
      <c r="G319" s="16"/>
    </row>
    <row r="320" spans="1:7" x14ac:dyDescent="0.35">
      <c r="A320" s="13" t="s">
        <v>2326</v>
      </c>
      <c r="B320" s="32"/>
      <c r="C320" s="32" t="s">
        <v>304</v>
      </c>
      <c r="D320" s="42">
        <v>-516375</v>
      </c>
      <c r="E320" s="36">
        <v>-2124.11</v>
      </c>
      <c r="F320" s="26">
        <v>-1.75E-3</v>
      </c>
      <c r="G320" s="16"/>
    </row>
    <row r="321" spans="1:7" x14ac:dyDescent="0.35">
      <c r="A321" s="13" t="s">
        <v>2327</v>
      </c>
      <c r="B321" s="32"/>
      <c r="C321" s="32" t="s">
        <v>340</v>
      </c>
      <c r="D321" s="42">
        <v>-702000</v>
      </c>
      <c r="E321" s="36">
        <v>-2178.31</v>
      </c>
      <c r="F321" s="26">
        <v>-1.794E-3</v>
      </c>
      <c r="G321" s="16"/>
    </row>
    <row r="322" spans="1:7" x14ac:dyDescent="0.35">
      <c r="A322" s="13" t="s">
        <v>2328</v>
      </c>
      <c r="B322" s="32"/>
      <c r="C322" s="32" t="s">
        <v>340</v>
      </c>
      <c r="D322" s="42">
        <v>-209625</v>
      </c>
      <c r="E322" s="36">
        <v>-2187.02</v>
      </c>
      <c r="F322" s="26">
        <v>-1.802E-3</v>
      </c>
      <c r="G322" s="16"/>
    </row>
    <row r="323" spans="1:7" x14ac:dyDescent="0.35">
      <c r="A323" s="13" t="s">
        <v>2329</v>
      </c>
      <c r="B323" s="32"/>
      <c r="C323" s="32" t="s">
        <v>393</v>
      </c>
      <c r="D323" s="42">
        <v>-131000</v>
      </c>
      <c r="E323" s="36">
        <v>-2210.23</v>
      </c>
      <c r="F323" s="26">
        <v>-1.8209999999999999E-3</v>
      </c>
      <c r="G323" s="16"/>
    </row>
    <row r="324" spans="1:7" x14ac:dyDescent="0.35">
      <c r="A324" s="13" t="s">
        <v>2330</v>
      </c>
      <c r="B324" s="32"/>
      <c r="C324" s="32" t="s">
        <v>393</v>
      </c>
      <c r="D324" s="42">
        <v>-68075</v>
      </c>
      <c r="E324" s="36">
        <v>-2231.29</v>
      </c>
      <c r="F324" s="26">
        <v>-1.838E-3</v>
      </c>
      <c r="G324" s="16"/>
    </row>
    <row r="325" spans="1:7" x14ac:dyDescent="0.35">
      <c r="A325" s="13" t="s">
        <v>2331</v>
      </c>
      <c r="B325" s="32"/>
      <c r="C325" s="32" t="s">
        <v>2154</v>
      </c>
      <c r="D325" s="42">
        <v>-173382</v>
      </c>
      <c r="E325" s="36">
        <v>-2273.38</v>
      </c>
      <c r="F325" s="26">
        <v>-1.8730000000000001E-3</v>
      </c>
      <c r="G325" s="16"/>
    </row>
    <row r="326" spans="1:7" x14ac:dyDescent="0.35">
      <c r="A326" s="13" t="s">
        <v>2332</v>
      </c>
      <c r="B326" s="32"/>
      <c r="C326" s="32" t="s">
        <v>436</v>
      </c>
      <c r="D326" s="42">
        <v>-374000</v>
      </c>
      <c r="E326" s="36">
        <v>-2322.35</v>
      </c>
      <c r="F326" s="26">
        <v>-1.913E-3</v>
      </c>
      <c r="G326" s="16"/>
    </row>
    <row r="327" spans="1:7" x14ac:dyDescent="0.35">
      <c r="A327" s="13" t="s">
        <v>2333</v>
      </c>
      <c r="B327" s="32"/>
      <c r="C327" s="32" t="s">
        <v>318</v>
      </c>
      <c r="D327" s="42">
        <v>-137250</v>
      </c>
      <c r="E327" s="36">
        <v>-2354.59</v>
      </c>
      <c r="F327" s="26">
        <v>-1.9400000000000001E-3</v>
      </c>
      <c r="G327" s="16"/>
    </row>
    <row r="328" spans="1:7" x14ac:dyDescent="0.35">
      <c r="A328" s="13" t="s">
        <v>2334</v>
      </c>
      <c r="B328" s="32"/>
      <c r="C328" s="32" t="s">
        <v>307</v>
      </c>
      <c r="D328" s="42">
        <v>-36800</v>
      </c>
      <c r="E328" s="36">
        <v>-2365.87</v>
      </c>
      <c r="F328" s="26">
        <v>-1.949E-3</v>
      </c>
      <c r="G328" s="16"/>
    </row>
    <row r="329" spans="1:7" x14ac:dyDescent="0.35">
      <c r="A329" s="13" t="s">
        <v>2335</v>
      </c>
      <c r="B329" s="32"/>
      <c r="C329" s="32" t="s">
        <v>526</v>
      </c>
      <c r="D329" s="42">
        <v>-338750</v>
      </c>
      <c r="E329" s="36">
        <v>-2425.4499999999998</v>
      </c>
      <c r="F329" s="26">
        <v>-1.9980000000000002E-3</v>
      </c>
      <c r="G329" s="16"/>
    </row>
    <row r="330" spans="1:7" x14ac:dyDescent="0.35">
      <c r="A330" s="13" t="s">
        <v>2336</v>
      </c>
      <c r="B330" s="32"/>
      <c r="C330" s="32" t="s">
        <v>421</v>
      </c>
      <c r="D330" s="42">
        <v>-94275</v>
      </c>
      <c r="E330" s="36">
        <v>-2638.19</v>
      </c>
      <c r="F330" s="26">
        <v>-2.173E-3</v>
      </c>
      <c r="G330" s="16"/>
    </row>
    <row r="331" spans="1:7" x14ac:dyDescent="0.35">
      <c r="A331" s="13" t="s">
        <v>2337</v>
      </c>
      <c r="B331" s="32"/>
      <c r="C331" s="32" t="s">
        <v>334</v>
      </c>
      <c r="D331" s="42">
        <v>-49500</v>
      </c>
      <c r="E331" s="36">
        <v>-2647.41</v>
      </c>
      <c r="F331" s="26">
        <v>-2.1810000000000002E-3</v>
      </c>
      <c r="G331" s="16"/>
    </row>
    <row r="332" spans="1:7" x14ac:dyDescent="0.35">
      <c r="A332" s="13" t="s">
        <v>2338</v>
      </c>
      <c r="B332" s="32"/>
      <c r="C332" s="32" t="s">
        <v>436</v>
      </c>
      <c r="D332" s="42">
        <v>-192000</v>
      </c>
      <c r="E332" s="36">
        <v>-2688.67</v>
      </c>
      <c r="F332" s="26">
        <v>-2.215E-3</v>
      </c>
      <c r="G332" s="16"/>
    </row>
    <row r="333" spans="1:7" x14ac:dyDescent="0.35">
      <c r="A333" s="13" t="s">
        <v>2339</v>
      </c>
      <c r="B333" s="32"/>
      <c r="C333" s="32" t="s">
        <v>844</v>
      </c>
      <c r="D333" s="42">
        <v>-220000</v>
      </c>
      <c r="E333" s="36">
        <v>-2722.28</v>
      </c>
      <c r="F333" s="26">
        <v>-2.2430000000000002E-3</v>
      </c>
      <c r="G333" s="16"/>
    </row>
    <row r="334" spans="1:7" x14ac:dyDescent="0.35">
      <c r="A334" s="13" t="s">
        <v>2340</v>
      </c>
      <c r="B334" s="32"/>
      <c r="C334" s="32" t="s">
        <v>398</v>
      </c>
      <c r="D334" s="42">
        <v>-39750</v>
      </c>
      <c r="E334" s="36">
        <v>-2760.22</v>
      </c>
      <c r="F334" s="26">
        <v>-2.274E-3</v>
      </c>
      <c r="G334" s="16"/>
    </row>
    <row r="335" spans="1:7" x14ac:dyDescent="0.35">
      <c r="A335" s="13" t="s">
        <v>2341</v>
      </c>
      <c r="B335" s="32"/>
      <c r="C335" s="32" t="s">
        <v>414</v>
      </c>
      <c r="D335" s="42">
        <v>-87600</v>
      </c>
      <c r="E335" s="36">
        <v>-2887.38</v>
      </c>
      <c r="F335" s="26">
        <v>-2.379E-3</v>
      </c>
      <c r="G335" s="16"/>
    </row>
    <row r="336" spans="1:7" x14ac:dyDescent="0.35">
      <c r="A336" s="13" t="s">
        <v>2342</v>
      </c>
      <c r="B336" s="32"/>
      <c r="C336" s="32" t="s">
        <v>1404</v>
      </c>
      <c r="D336" s="42">
        <v>-832500</v>
      </c>
      <c r="E336" s="36">
        <v>-2896.27</v>
      </c>
      <c r="F336" s="26">
        <v>-2.3860000000000001E-3</v>
      </c>
      <c r="G336" s="16"/>
    </row>
    <row r="337" spans="1:7" x14ac:dyDescent="0.35">
      <c r="A337" s="13" t="s">
        <v>2343</v>
      </c>
      <c r="B337" s="32"/>
      <c r="C337" s="32" t="s">
        <v>368</v>
      </c>
      <c r="D337" s="42">
        <v>-1849550</v>
      </c>
      <c r="E337" s="36">
        <v>-2902.5</v>
      </c>
      <c r="F337" s="26">
        <v>-2.3909999999999999E-3</v>
      </c>
      <c r="G337" s="16"/>
    </row>
    <row r="338" spans="1:7" x14ac:dyDescent="0.35">
      <c r="A338" s="13" t="s">
        <v>2344</v>
      </c>
      <c r="B338" s="32"/>
      <c r="C338" s="32" t="s">
        <v>321</v>
      </c>
      <c r="D338" s="42">
        <v>-820000</v>
      </c>
      <c r="E338" s="36">
        <v>-3017.19</v>
      </c>
      <c r="F338" s="26">
        <v>-2.4859999999999999E-3</v>
      </c>
      <c r="G338" s="16"/>
    </row>
    <row r="339" spans="1:7" x14ac:dyDescent="0.35">
      <c r="A339" s="13" t="s">
        <v>2345</v>
      </c>
      <c r="B339" s="32"/>
      <c r="C339" s="32" t="s">
        <v>321</v>
      </c>
      <c r="D339" s="42">
        <v>-198250</v>
      </c>
      <c r="E339" s="36">
        <v>-3045.71</v>
      </c>
      <c r="F339" s="26">
        <v>-2.5089999999999999E-3</v>
      </c>
      <c r="G339" s="16"/>
    </row>
    <row r="340" spans="1:7" x14ac:dyDescent="0.35">
      <c r="A340" s="13" t="s">
        <v>2346</v>
      </c>
      <c r="B340" s="32"/>
      <c r="C340" s="32" t="s">
        <v>331</v>
      </c>
      <c r="D340" s="42">
        <v>-132300</v>
      </c>
      <c r="E340" s="36">
        <v>-3101.58</v>
      </c>
      <c r="F340" s="26">
        <v>-2.555E-3</v>
      </c>
      <c r="G340" s="16"/>
    </row>
    <row r="341" spans="1:7" x14ac:dyDescent="0.35">
      <c r="A341" s="13" t="s">
        <v>2347</v>
      </c>
      <c r="B341" s="32"/>
      <c r="C341" s="32" t="s">
        <v>334</v>
      </c>
      <c r="D341" s="42">
        <v>-77400</v>
      </c>
      <c r="E341" s="36">
        <v>-3273.87</v>
      </c>
      <c r="F341" s="26">
        <v>-2.6970000000000002E-3</v>
      </c>
      <c r="G341" s="16"/>
    </row>
    <row r="342" spans="1:7" x14ac:dyDescent="0.35">
      <c r="A342" s="13" t="s">
        <v>2348</v>
      </c>
      <c r="B342" s="32"/>
      <c r="C342" s="32" t="s">
        <v>356</v>
      </c>
      <c r="D342" s="42">
        <v>-1090650</v>
      </c>
      <c r="E342" s="36">
        <v>-3279.58</v>
      </c>
      <c r="F342" s="26">
        <v>-2.702E-3</v>
      </c>
      <c r="G342" s="16"/>
    </row>
    <row r="343" spans="1:7" x14ac:dyDescent="0.35">
      <c r="A343" s="13" t="s">
        <v>2349</v>
      </c>
      <c r="B343" s="32"/>
      <c r="C343" s="32" t="s">
        <v>1241</v>
      </c>
      <c r="D343" s="42">
        <v>-2420000</v>
      </c>
      <c r="E343" s="36">
        <v>-3364.77</v>
      </c>
      <c r="F343" s="26">
        <v>-2.7720000000000002E-3</v>
      </c>
      <c r="G343" s="16"/>
    </row>
    <row r="344" spans="1:7" x14ac:dyDescent="0.35">
      <c r="A344" s="13" t="s">
        <v>2350</v>
      </c>
      <c r="B344" s="32"/>
      <c r="C344" s="32" t="s">
        <v>321</v>
      </c>
      <c r="D344" s="42">
        <v>-55000</v>
      </c>
      <c r="E344" s="36">
        <v>-3377.52</v>
      </c>
      <c r="F344" s="26">
        <v>-2.7829999999999999E-3</v>
      </c>
      <c r="G344" s="16"/>
    </row>
    <row r="345" spans="1:7" x14ac:dyDescent="0.35">
      <c r="A345" s="13" t="s">
        <v>2351</v>
      </c>
      <c r="B345" s="32"/>
      <c r="C345" s="32" t="s">
        <v>523</v>
      </c>
      <c r="D345" s="42">
        <v>-526800</v>
      </c>
      <c r="E345" s="36">
        <v>-3394.7</v>
      </c>
      <c r="F345" s="26">
        <v>-2.797E-3</v>
      </c>
      <c r="G345" s="16"/>
    </row>
    <row r="346" spans="1:7" x14ac:dyDescent="0.35">
      <c r="A346" s="13" t="s">
        <v>2352</v>
      </c>
      <c r="B346" s="32"/>
      <c r="C346" s="32" t="s">
        <v>482</v>
      </c>
      <c r="D346" s="42">
        <v>-688340</v>
      </c>
      <c r="E346" s="36">
        <v>-3476.12</v>
      </c>
      <c r="F346" s="26">
        <v>-2.8639999999999998E-3</v>
      </c>
      <c r="G346" s="16"/>
    </row>
    <row r="347" spans="1:7" x14ac:dyDescent="0.35">
      <c r="A347" s="13" t="s">
        <v>2353</v>
      </c>
      <c r="B347" s="32"/>
      <c r="C347" s="32" t="s">
        <v>318</v>
      </c>
      <c r="D347" s="42">
        <v>-3124950</v>
      </c>
      <c r="E347" s="36">
        <v>-3545.57</v>
      </c>
      <c r="F347" s="26">
        <v>-2.921E-3</v>
      </c>
      <c r="G347" s="16"/>
    </row>
    <row r="348" spans="1:7" x14ac:dyDescent="0.35">
      <c r="A348" s="13" t="s">
        <v>2354</v>
      </c>
      <c r="B348" s="32"/>
      <c r="C348" s="32" t="s">
        <v>321</v>
      </c>
      <c r="D348" s="42">
        <v>-105500</v>
      </c>
      <c r="E348" s="36">
        <v>-3567.38</v>
      </c>
      <c r="F348" s="26">
        <v>-2.9390000000000002E-3</v>
      </c>
      <c r="G348" s="16"/>
    </row>
    <row r="349" spans="1:7" x14ac:dyDescent="0.35">
      <c r="A349" s="13" t="s">
        <v>2355</v>
      </c>
      <c r="B349" s="32"/>
      <c r="C349" s="32" t="s">
        <v>368</v>
      </c>
      <c r="D349" s="42">
        <v>-2735</v>
      </c>
      <c r="E349" s="36">
        <v>-3593.27</v>
      </c>
      <c r="F349" s="26">
        <v>-2.96E-3</v>
      </c>
      <c r="G349" s="16"/>
    </row>
    <row r="350" spans="1:7" x14ac:dyDescent="0.35">
      <c r="A350" s="13" t="s">
        <v>2356</v>
      </c>
      <c r="B350" s="32"/>
      <c r="C350" s="32" t="s">
        <v>337</v>
      </c>
      <c r="D350" s="42">
        <v>-31450</v>
      </c>
      <c r="E350" s="36">
        <v>-3608.65</v>
      </c>
      <c r="F350" s="26">
        <v>-2.9729999999999999E-3</v>
      </c>
      <c r="G350" s="16"/>
    </row>
    <row r="351" spans="1:7" x14ac:dyDescent="0.35">
      <c r="A351" s="13" t="s">
        <v>2357</v>
      </c>
      <c r="B351" s="32"/>
      <c r="C351" s="32" t="s">
        <v>349</v>
      </c>
      <c r="D351" s="42">
        <v>-41175</v>
      </c>
      <c r="E351" s="36">
        <v>-3650.62</v>
      </c>
      <c r="F351" s="26">
        <v>-3.0079999999999998E-3</v>
      </c>
      <c r="G351" s="16"/>
    </row>
    <row r="352" spans="1:7" x14ac:dyDescent="0.35">
      <c r="A352" s="13" t="s">
        <v>2358</v>
      </c>
      <c r="B352" s="32"/>
      <c r="C352" s="32" t="s">
        <v>356</v>
      </c>
      <c r="D352" s="42">
        <v>-308125</v>
      </c>
      <c r="E352" s="36">
        <v>-3681.17</v>
      </c>
      <c r="F352" s="26">
        <v>-3.0330000000000001E-3</v>
      </c>
      <c r="G352" s="16"/>
    </row>
    <row r="353" spans="1:7" x14ac:dyDescent="0.35">
      <c r="A353" s="13" t="s">
        <v>2359</v>
      </c>
      <c r="B353" s="32"/>
      <c r="C353" s="32" t="s">
        <v>482</v>
      </c>
      <c r="D353" s="42">
        <v>-197750</v>
      </c>
      <c r="E353" s="36">
        <v>-3736.09</v>
      </c>
      <c r="F353" s="26">
        <v>-3.078E-3</v>
      </c>
      <c r="G353" s="16"/>
    </row>
    <row r="354" spans="1:7" x14ac:dyDescent="0.35">
      <c r="A354" s="13" t="s">
        <v>2360</v>
      </c>
      <c r="B354" s="32"/>
      <c r="C354" s="32" t="s">
        <v>441</v>
      </c>
      <c r="D354" s="42">
        <v>-353100</v>
      </c>
      <c r="E354" s="36">
        <v>-3740.74</v>
      </c>
      <c r="F354" s="26">
        <v>-3.0820000000000001E-3</v>
      </c>
      <c r="G354" s="16"/>
    </row>
    <row r="355" spans="1:7" x14ac:dyDescent="0.35">
      <c r="A355" s="13" t="s">
        <v>2361</v>
      </c>
      <c r="B355" s="32"/>
      <c r="C355" s="32" t="s">
        <v>474</v>
      </c>
      <c r="D355" s="42">
        <v>-78600</v>
      </c>
      <c r="E355" s="36">
        <v>-3746.82</v>
      </c>
      <c r="F355" s="26">
        <v>-3.0869999999999999E-3</v>
      </c>
      <c r="G355" s="16"/>
    </row>
    <row r="356" spans="1:7" x14ac:dyDescent="0.35">
      <c r="A356" s="13" t="s">
        <v>2362</v>
      </c>
      <c r="B356" s="32"/>
      <c r="C356" s="32" t="s">
        <v>368</v>
      </c>
      <c r="D356" s="42">
        <v>-289000</v>
      </c>
      <c r="E356" s="36">
        <v>-3780.7</v>
      </c>
      <c r="F356" s="26">
        <v>-3.1150000000000001E-3</v>
      </c>
      <c r="G356" s="16"/>
    </row>
    <row r="357" spans="1:7" x14ac:dyDescent="0.35">
      <c r="A357" s="13" t="s">
        <v>2363</v>
      </c>
      <c r="B357" s="32"/>
      <c r="C357" s="32" t="s">
        <v>343</v>
      </c>
      <c r="D357" s="42">
        <v>-79400</v>
      </c>
      <c r="E357" s="36">
        <v>-3804.49</v>
      </c>
      <c r="F357" s="26">
        <v>-3.1340000000000001E-3</v>
      </c>
      <c r="G357" s="16"/>
    </row>
    <row r="358" spans="1:7" x14ac:dyDescent="0.35">
      <c r="A358" s="13" t="s">
        <v>2364</v>
      </c>
      <c r="B358" s="32"/>
      <c r="C358" s="32" t="s">
        <v>526</v>
      </c>
      <c r="D358" s="42">
        <v>-480375</v>
      </c>
      <c r="E358" s="36">
        <v>-3807.69</v>
      </c>
      <c r="F358" s="26">
        <v>-3.137E-3</v>
      </c>
      <c r="G358" s="16"/>
    </row>
    <row r="359" spans="1:7" x14ac:dyDescent="0.35">
      <c r="A359" s="13" t="s">
        <v>2365</v>
      </c>
      <c r="B359" s="32"/>
      <c r="C359" s="32" t="s">
        <v>318</v>
      </c>
      <c r="D359" s="42">
        <v>-1154300</v>
      </c>
      <c r="E359" s="36">
        <v>-3962.71</v>
      </c>
      <c r="F359" s="26">
        <v>-3.2650000000000001E-3</v>
      </c>
      <c r="G359" s="16"/>
    </row>
    <row r="360" spans="1:7" x14ac:dyDescent="0.35">
      <c r="A360" s="13" t="s">
        <v>2366</v>
      </c>
      <c r="B360" s="32"/>
      <c r="C360" s="32" t="s">
        <v>414</v>
      </c>
      <c r="D360" s="42">
        <v>-240018</v>
      </c>
      <c r="E360" s="36">
        <v>-3986.1</v>
      </c>
      <c r="F360" s="26">
        <v>-3.284E-3</v>
      </c>
      <c r="G360" s="16"/>
    </row>
    <row r="361" spans="1:7" x14ac:dyDescent="0.35">
      <c r="A361" s="13" t="s">
        <v>2367</v>
      </c>
      <c r="B361" s="32"/>
      <c r="C361" s="32" t="s">
        <v>1404</v>
      </c>
      <c r="D361" s="42">
        <v>-2223100</v>
      </c>
      <c r="E361" s="36">
        <v>-4277.91</v>
      </c>
      <c r="F361" s="26">
        <v>-3.5249999999999999E-3</v>
      </c>
      <c r="G361" s="16"/>
    </row>
    <row r="362" spans="1:7" x14ac:dyDescent="0.35">
      <c r="A362" s="13" t="s">
        <v>2368</v>
      </c>
      <c r="B362" s="32"/>
      <c r="C362" s="32" t="s">
        <v>321</v>
      </c>
      <c r="D362" s="42">
        <v>-181050</v>
      </c>
      <c r="E362" s="36">
        <v>-4290.7</v>
      </c>
      <c r="F362" s="26">
        <v>-3.5349999999999999E-3</v>
      </c>
      <c r="G362" s="16"/>
    </row>
    <row r="363" spans="1:7" x14ac:dyDescent="0.35">
      <c r="A363" s="13" t="s">
        <v>2369</v>
      </c>
      <c r="B363" s="32"/>
      <c r="C363" s="32" t="s">
        <v>356</v>
      </c>
      <c r="D363" s="42">
        <v>-150600</v>
      </c>
      <c r="E363" s="36">
        <v>-4384.34</v>
      </c>
      <c r="F363" s="26">
        <v>-3.6120000000000002E-3</v>
      </c>
      <c r="G363" s="16"/>
    </row>
    <row r="364" spans="1:7" x14ac:dyDescent="0.35">
      <c r="A364" s="13" t="s">
        <v>2370</v>
      </c>
      <c r="B364" s="32"/>
      <c r="C364" s="32" t="s">
        <v>349</v>
      </c>
      <c r="D364" s="42">
        <v>-90300</v>
      </c>
      <c r="E364" s="36">
        <v>-4385.1899999999996</v>
      </c>
      <c r="F364" s="26">
        <v>-3.6129999999999999E-3</v>
      </c>
      <c r="G364" s="16"/>
    </row>
    <row r="365" spans="1:7" x14ac:dyDescent="0.35">
      <c r="A365" s="13" t="s">
        <v>2371</v>
      </c>
      <c r="B365" s="32"/>
      <c r="C365" s="32" t="s">
        <v>371</v>
      </c>
      <c r="D365" s="42">
        <v>-62750</v>
      </c>
      <c r="E365" s="36">
        <v>-4612.9399999999996</v>
      </c>
      <c r="F365" s="26">
        <v>-3.8010000000000001E-3</v>
      </c>
      <c r="G365" s="16"/>
    </row>
    <row r="366" spans="1:7" x14ac:dyDescent="0.35">
      <c r="A366" s="13" t="s">
        <v>2372</v>
      </c>
      <c r="B366" s="32"/>
      <c r="C366" s="32" t="s">
        <v>356</v>
      </c>
      <c r="D366" s="42">
        <v>-218075</v>
      </c>
      <c r="E366" s="36">
        <v>-4684.58</v>
      </c>
      <c r="F366" s="26">
        <v>-3.8600000000000001E-3</v>
      </c>
      <c r="G366" s="16"/>
    </row>
    <row r="367" spans="1:7" x14ac:dyDescent="0.35">
      <c r="A367" s="13" t="s">
        <v>2373</v>
      </c>
      <c r="B367" s="32"/>
      <c r="C367" s="32" t="s">
        <v>378</v>
      </c>
      <c r="D367" s="42">
        <v>-1902700</v>
      </c>
      <c r="E367" s="36">
        <v>-4736.7700000000004</v>
      </c>
      <c r="F367" s="26">
        <v>-3.9029999999999998E-3</v>
      </c>
      <c r="G367" s="16"/>
    </row>
    <row r="368" spans="1:7" x14ac:dyDescent="0.35">
      <c r="A368" s="13" t="s">
        <v>2374</v>
      </c>
      <c r="B368" s="32"/>
      <c r="C368" s="32" t="s">
        <v>321</v>
      </c>
      <c r="D368" s="42">
        <v>-795600</v>
      </c>
      <c r="E368" s="36">
        <v>-4825.71</v>
      </c>
      <c r="F368" s="26">
        <v>-3.9760000000000004E-3</v>
      </c>
      <c r="G368" s="16"/>
    </row>
    <row r="369" spans="1:7" x14ac:dyDescent="0.35">
      <c r="A369" s="13" t="s">
        <v>2375</v>
      </c>
      <c r="B369" s="32"/>
      <c r="C369" s="32" t="s">
        <v>321</v>
      </c>
      <c r="D369" s="42">
        <v>-259700</v>
      </c>
      <c r="E369" s="36">
        <v>-4934.3</v>
      </c>
      <c r="F369" s="26">
        <v>-4.065E-3</v>
      </c>
      <c r="G369" s="16"/>
    </row>
    <row r="370" spans="1:7" x14ac:dyDescent="0.35">
      <c r="A370" s="13" t="s">
        <v>2376</v>
      </c>
      <c r="B370" s="32"/>
      <c r="C370" s="32" t="s">
        <v>310</v>
      </c>
      <c r="D370" s="42">
        <v>-72200</v>
      </c>
      <c r="E370" s="36">
        <v>-5164.9399999999996</v>
      </c>
      <c r="F370" s="26">
        <v>-4.2550000000000001E-3</v>
      </c>
      <c r="G370" s="16"/>
    </row>
    <row r="371" spans="1:7" x14ac:dyDescent="0.35">
      <c r="A371" s="13" t="s">
        <v>2377</v>
      </c>
      <c r="B371" s="32"/>
      <c r="C371" s="32" t="s">
        <v>299</v>
      </c>
      <c r="D371" s="42">
        <v>-5413500</v>
      </c>
      <c r="E371" s="36">
        <v>-5458.97</v>
      </c>
      <c r="F371" s="26">
        <v>-4.4980000000000003E-3</v>
      </c>
      <c r="G371" s="16"/>
    </row>
    <row r="372" spans="1:7" x14ac:dyDescent="0.35">
      <c r="A372" s="13" t="s">
        <v>2378</v>
      </c>
      <c r="B372" s="32"/>
      <c r="C372" s="32" t="s">
        <v>307</v>
      </c>
      <c r="D372" s="42">
        <v>-59250</v>
      </c>
      <c r="E372" s="36">
        <v>-5725.24</v>
      </c>
      <c r="F372" s="26">
        <v>-4.7169999999999998E-3</v>
      </c>
      <c r="G372" s="16"/>
    </row>
    <row r="373" spans="1:7" x14ac:dyDescent="0.35">
      <c r="A373" s="13" t="s">
        <v>2379</v>
      </c>
      <c r="B373" s="32"/>
      <c r="C373" s="32" t="s">
        <v>378</v>
      </c>
      <c r="D373" s="42">
        <v>-977200</v>
      </c>
      <c r="E373" s="36">
        <v>-5928.18</v>
      </c>
      <c r="F373" s="26">
        <v>-4.8840000000000003E-3</v>
      </c>
      <c r="G373" s="16"/>
    </row>
    <row r="374" spans="1:7" x14ac:dyDescent="0.35">
      <c r="A374" s="13" t="s">
        <v>2380</v>
      </c>
      <c r="B374" s="32"/>
      <c r="C374" s="32" t="s">
        <v>337</v>
      </c>
      <c r="D374" s="42">
        <v>-1105200</v>
      </c>
      <c r="E374" s="36">
        <v>-5954.82</v>
      </c>
      <c r="F374" s="26">
        <v>-4.9059999999999998E-3</v>
      </c>
      <c r="G374" s="16"/>
    </row>
    <row r="375" spans="1:7" x14ac:dyDescent="0.35">
      <c r="A375" s="13" t="s">
        <v>2381</v>
      </c>
      <c r="B375" s="32"/>
      <c r="C375" s="32" t="s">
        <v>318</v>
      </c>
      <c r="D375" s="42">
        <v>-76160000</v>
      </c>
      <c r="E375" s="36">
        <v>-6069.95</v>
      </c>
      <c r="F375" s="26">
        <v>-5.0010000000000002E-3</v>
      </c>
      <c r="G375" s="16"/>
    </row>
    <row r="376" spans="1:7" x14ac:dyDescent="0.35">
      <c r="A376" s="13" t="s">
        <v>2382</v>
      </c>
      <c r="B376" s="32"/>
      <c r="C376" s="32" t="s">
        <v>1881</v>
      </c>
      <c r="D376" s="42">
        <v>-242400</v>
      </c>
      <c r="E376" s="36">
        <v>-6172.96</v>
      </c>
      <c r="F376" s="26">
        <v>-5.0860000000000002E-3</v>
      </c>
      <c r="G376" s="16"/>
    </row>
    <row r="377" spans="1:7" x14ac:dyDescent="0.35">
      <c r="A377" s="13" t="s">
        <v>2383</v>
      </c>
      <c r="B377" s="32"/>
      <c r="C377" s="32" t="s">
        <v>441</v>
      </c>
      <c r="D377" s="42">
        <v>-89500</v>
      </c>
      <c r="E377" s="36">
        <v>-6253.81</v>
      </c>
      <c r="F377" s="26">
        <v>-5.1529999999999996E-3</v>
      </c>
      <c r="G377" s="16"/>
    </row>
    <row r="378" spans="1:7" x14ac:dyDescent="0.35">
      <c r="A378" s="13" t="s">
        <v>2384</v>
      </c>
      <c r="B378" s="32"/>
      <c r="C378" s="32" t="s">
        <v>307</v>
      </c>
      <c r="D378" s="42">
        <v>-2064000</v>
      </c>
      <c r="E378" s="36">
        <v>-6263.21</v>
      </c>
      <c r="F378" s="26">
        <v>-5.1599999999999997E-3</v>
      </c>
      <c r="G378" s="16"/>
    </row>
    <row r="379" spans="1:7" x14ac:dyDescent="0.35">
      <c r="A379" s="13" t="s">
        <v>2385</v>
      </c>
      <c r="B379" s="32"/>
      <c r="C379" s="32" t="s">
        <v>299</v>
      </c>
      <c r="D379" s="42">
        <v>-4062800</v>
      </c>
      <c r="E379" s="36">
        <v>-6496.01</v>
      </c>
      <c r="F379" s="26">
        <v>-5.352E-3</v>
      </c>
      <c r="G379" s="16"/>
    </row>
    <row r="380" spans="1:7" x14ac:dyDescent="0.35">
      <c r="A380" s="13" t="s">
        <v>2386</v>
      </c>
      <c r="B380" s="32"/>
      <c r="C380" s="32" t="s">
        <v>1855</v>
      </c>
      <c r="D380" s="42">
        <v>-10003500</v>
      </c>
      <c r="E380" s="36">
        <v>-6633.32</v>
      </c>
      <c r="F380" s="26">
        <v>-5.4650000000000002E-3</v>
      </c>
      <c r="G380" s="16"/>
    </row>
    <row r="381" spans="1:7" x14ac:dyDescent="0.35">
      <c r="A381" s="13" t="s">
        <v>2387</v>
      </c>
      <c r="B381" s="32"/>
      <c r="C381" s="32" t="s">
        <v>349</v>
      </c>
      <c r="D381" s="42">
        <v>-158550</v>
      </c>
      <c r="E381" s="36">
        <v>-6646.73</v>
      </c>
      <c r="F381" s="26">
        <v>-5.476E-3</v>
      </c>
      <c r="G381" s="16"/>
    </row>
    <row r="382" spans="1:7" x14ac:dyDescent="0.35">
      <c r="A382" s="13" t="s">
        <v>2388</v>
      </c>
      <c r="B382" s="32"/>
      <c r="C382" s="32" t="s">
        <v>477</v>
      </c>
      <c r="D382" s="42">
        <v>-407750</v>
      </c>
      <c r="E382" s="36">
        <v>-6655.5</v>
      </c>
      <c r="F382" s="26">
        <v>-5.4840000000000002E-3</v>
      </c>
      <c r="G382" s="16"/>
    </row>
    <row r="383" spans="1:7" x14ac:dyDescent="0.35">
      <c r="A383" s="13" t="s">
        <v>2389</v>
      </c>
      <c r="B383" s="32"/>
      <c r="C383" s="32" t="s">
        <v>544</v>
      </c>
      <c r="D383" s="42">
        <v>-249200</v>
      </c>
      <c r="E383" s="36">
        <v>-6730.27</v>
      </c>
      <c r="F383" s="26">
        <v>-5.5449999999999996E-3</v>
      </c>
      <c r="G383" s="16"/>
    </row>
    <row r="384" spans="1:7" x14ac:dyDescent="0.35">
      <c r="A384" s="13" t="s">
        <v>2390</v>
      </c>
      <c r="B384" s="32"/>
      <c r="C384" s="32" t="s">
        <v>378</v>
      </c>
      <c r="D384" s="42">
        <v>-3176250</v>
      </c>
      <c r="E384" s="36">
        <v>-6754.61</v>
      </c>
      <c r="F384" s="26">
        <v>-5.5649999999999996E-3</v>
      </c>
      <c r="G384" s="16"/>
    </row>
    <row r="385" spans="1:7" x14ac:dyDescent="0.35">
      <c r="A385" s="13" t="s">
        <v>2391</v>
      </c>
      <c r="B385" s="32"/>
      <c r="C385" s="32" t="s">
        <v>356</v>
      </c>
      <c r="D385" s="42">
        <v>-102125</v>
      </c>
      <c r="E385" s="36">
        <v>-7020.02</v>
      </c>
      <c r="F385" s="26">
        <v>-5.7840000000000001E-3</v>
      </c>
      <c r="G385" s="16"/>
    </row>
    <row r="386" spans="1:7" x14ac:dyDescent="0.35">
      <c r="A386" s="13" t="s">
        <v>2392</v>
      </c>
      <c r="B386" s="32"/>
      <c r="C386" s="32" t="s">
        <v>1404</v>
      </c>
      <c r="D386" s="42">
        <v>-557200</v>
      </c>
      <c r="E386" s="36">
        <v>-7210.17</v>
      </c>
      <c r="F386" s="26">
        <v>-5.9410000000000001E-3</v>
      </c>
      <c r="G386" s="16"/>
    </row>
    <row r="387" spans="1:7" x14ac:dyDescent="0.35">
      <c r="A387" s="13" t="s">
        <v>2393</v>
      </c>
      <c r="B387" s="32"/>
      <c r="C387" s="32" t="s">
        <v>398</v>
      </c>
      <c r="D387" s="42">
        <v>-3173625</v>
      </c>
      <c r="E387" s="36">
        <v>-7329.49</v>
      </c>
      <c r="F387" s="26">
        <v>-6.0390000000000001E-3</v>
      </c>
      <c r="G387" s="16"/>
    </row>
    <row r="388" spans="1:7" x14ac:dyDescent="0.35">
      <c r="A388" s="13" t="s">
        <v>2394</v>
      </c>
      <c r="B388" s="32"/>
      <c r="C388" s="32" t="s">
        <v>421</v>
      </c>
      <c r="D388" s="42">
        <v>-914925</v>
      </c>
      <c r="E388" s="36">
        <v>-7602.11</v>
      </c>
      <c r="F388" s="26">
        <v>-6.2639999999999996E-3</v>
      </c>
      <c r="G388" s="16"/>
    </row>
    <row r="389" spans="1:7" x14ac:dyDescent="0.35">
      <c r="A389" s="13" t="s">
        <v>2395</v>
      </c>
      <c r="B389" s="32"/>
      <c r="C389" s="32" t="s">
        <v>337</v>
      </c>
      <c r="D389" s="42">
        <v>-310500</v>
      </c>
      <c r="E389" s="36">
        <v>-7641.56</v>
      </c>
      <c r="F389" s="26">
        <v>-6.2960000000000004E-3</v>
      </c>
      <c r="G389" s="16"/>
    </row>
    <row r="390" spans="1:7" x14ac:dyDescent="0.35">
      <c r="A390" s="13" t="s">
        <v>2396</v>
      </c>
      <c r="B390" s="32"/>
      <c r="C390" s="32" t="s">
        <v>321</v>
      </c>
      <c r="D390" s="42">
        <v>-576400</v>
      </c>
      <c r="E390" s="36">
        <v>-7746.24</v>
      </c>
      <c r="F390" s="26">
        <v>-6.3819999999999997E-3</v>
      </c>
      <c r="G390" s="16"/>
    </row>
    <row r="391" spans="1:7" x14ac:dyDescent="0.35">
      <c r="A391" s="13" t="s">
        <v>2397</v>
      </c>
      <c r="B391" s="32"/>
      <c r="C391" s="32" t="s">
        <v>349</v>
      </c>
      <c r="D391" s="42">
        <v>-73750</v>
      </c>
      <c r="E391" s="36">
        <v>-8056.63</v>
      </c>
      <c r="F391" s="26">
        <v>-6.6379999999999998E-3</v>
      </c>
      <c r="G391" s="16"/>
    </row>
    <row r="392" spans="1:7" x14ac:dyDescent="0.35">
      <c r="A392" s="13" t="s">
        <v>2398</v>
      </c>
      <c r="B392" s="32"/>
      <c r="C392" s="32" t="s">
        <v>331</v>
      </c>
      <c r="D392" s="42">
        <v>-1689600</v>
      </c>
      <c r="E392" s="36">
        <v>-8175.97</v>
      </c>
      <c r="F392" s="26">
        <v>-6.7369999999999999E-3</v>
      </c>
      <c r="G392" s="16"/>
    </row>
    <row r="393" spans="1:7" x14ac:dyDescent="0.35">
      <c r="A393" s="13" t="s">
        <v>2399</v>
      </c>
      <c r="B393" s="32"/>
      <c r="C393" s="32" t="s">
        <v>310</v>
      </c>
      <c r="D393" s="42">
        <v>-2922400</v>
      </c>
      <c r="E393" s="36">
        <v>-8228.02</v>
      </c>
      <c r="F393" s="26">
        <v>-6.7790000000000003E-3</v>
      </c>
      <c r="G393" s="16"/>
    </row>
    <row r="394" spans="1:7" x14ac:dyDescent="0.35">
      <c r="A394" s="13" t="s">
        <v>2400</v>
      </c>
      <c r="B394" s="32"/>
      <c r="C394" s="32" t="s">
        <v>393</v>
      </c>
      <c r="D394" s="42">
        <v>-48500</v>
      </c>
      <c r="E394" s="36">
        <v>-8755.41</v>
      </c>
      <c r="F394" s="26">
        <v>-7.2139999999999999E-3</v>
      </c>
      <c r="G394" s="16"/>
    </row>
    <row r="395" spans="1:7" x14ac:dyDescent="0.35">
      <c r="A395" s="13" t="s">
        <v>2401</v>
      </c>
      <c r="B395" s="32"/>
      <c r="C395" s="32" t="s">
        <v>299</v>
      </c>
      <c r="D395" s="42">
        <v>-506400</v>
      </c>
      <c r="E395" s="36">
        <v>-9109.6299999999992</v>
      </c>
      <c r="F395" s="26">
        <v>-7.5059999999999997E-3</v>
      </c>
      <c r="G395" s="16"/>
    </row>
    <row r="396" spans="1:7" x14ac:dyDescent="0.35">
      <c r="A396" s="13" t="s">
        <v>2402</v>
      </c>
      <c r="B396" s="32"/>
      <c r="C396" s="32" t="s">
        <v>349</v>
      </c>
      <c r="D396" s="42">
        <v>-382900</v>
      </c>
      <c r="E396" s="36">
        <v>-9137.33</v>
      </c>
      <c r="F396" s="26">
        <v>-7.5290000000000001E-3</v>
      </c>
      <c r="G396" s="16"/>
    </row>
    <row r="397" spans="1:7" x14ac:dyDescent="0.35">
      <c r="A397" s="13" t="s">
        <v>2403</v>
      </c>
      <c r="B397" s="32"/>
      <c r="C397" s="32" t="s">
        <v>912</v>
      </c>
      <c r="D397" s="42">
        <v>-199950</v>
      </c>
      <c r="E397" s="36">
        <v>-9171.81</v>
      </c>
      <c r="F397" s="26">
        <v>-7.5570000000000003E-3</v>
      </c>
      <c r="G397" s="16"/>
    </row>
    <row r="398" spans="1:7" x14ac:dyDescent="0.35">
      <c r="A398" s="13" t="s">
        <v>2404</v>
      </c>
      <c r="B398" s="32"/>
      <c r="C398" s="32" t="s">
        <v>356</v>
      </c>
      <c r="D398" s="42">
        <v>-1543000</v>
      </c>
      <c r="E398" s="36">
        <v>-9281.92</v>
      </c>
      <c r="F398" s="26">
        <v>-7.6480000000000003E-3</v>
      </c>
      <c r="G398" s="16"/>
    </row>
    <row r="399" spans="1:7" x14ac:dyDescent="0.35">
      <c r="A399" s="13" t="s">
        <v>2405</v>
      </c>
      <c r="B399" s="32"/>
      <c r="C399" s="32" t="s">
        <v>299</v>
      </c>
      <c r="D399" s="42">
        <v>-524150</v>
      </c>
      <c r="E399" s="36">
        <v>-9357.1299999999992</v>
      </c>
      <c r="F399" s="26">
        <v>-7.7099999999999998E-3</v>
      </c>
      <c r="G399" s="16"/>
    </row>
    <row r="400" spans="1:7" x14ac:dyDescent="0.35">
      <c r="A400" s="13" t="s">
        <v>2406</v>
      </c>
      <c r="B400" s="32"/>
      <c r="C400" s="32" t="s">
        <v>304</v>
      </c>
      <c r="D400" s="42">
        <v>-3261600</v>
      </c>
      <c r="E400" s="36">
        <v>-9576.06</v>
      </c>
      <c r="F400" s="26">
        <v>-7.8899999999999994E-3</v>
      </c>
      <c r="G400" s="16"/>
    </row>
    <row r="401" spans="1:7" x14ac:dyDescent="0.35">
      <c r="A401" s="13" t="s">
        <v>2407</v>
      </c>
      <c r="B401" s="32"/>
      <c r="C401" s="32" t="s">
        <v>509</v>
      </c>
      <c r="D401" s="42">
        <v>-4281200</v>
      </c>
      <c r="E401" s="36">
        <v>-10296.290000000001</v>
      </c>
      <c r="F401" s="26">
        <v>-8.4840000000000002E-3</v>
      </c>
      <c r="G401" s="16"/>
    </row>
    <row r="402" spans="1:7" x14ac:dyDescent="0.35">
      <c r="A402" s="13" t="s">
        <v>2408</v>
      </c>
      <c r="B402" s="32"/>
      <c r="C402" s="32" t="s">
        <v>414</v>
      </c>
      <c r="D402" s="42">
        <v>-145000</v>
      </c>
      <c r="E402" s="36">
        <v>-10588.19</v>
      </c>
      <c r="F402" s="26">
        <v>-8.7240000000000009E-3</v>
      </c>
      <c r="G402" s="16"/>
    </row>
    <row r="403" spans="1:7" x14ac:dyDescent="0.35">
      <c r="A403" s="13" t="s">
        <v>2409</v>
      </c>
      <c r="B403" s="32"/>
      <c r="C403" s="32" t="s">
        <v>844</v>
      </c>
      <c r="D403" s="42">
        <v>-13511250</v>
      </c>
      <c r="E403" s="36">
        <v>-10683.35</v>
      </c>
      <c r="F403" s="26">
        <v>-8.8030000000000001E-3</v>
      </c>
      <c r="G403" s="16"/>
    </row>
    <row r="404" spans="1:7" x14ac:dyDescent="0.35">
      <c r="A404" s="13" t="s">
        <v>2410</v>
      </c>
      <c r="B404" s="32"/>
      <c r="C404" s="32" t="s">
        <v>1241</v>
      </c>
      <c r="D404" s="42">
        <v>-9432000</v>
      </c>
      <c r="E404" s="36">
        <v>-10744.93</v>
      </c>
      <c r="F404" s="26">
        <v>-8.8529999999999998E-3</v>
      </c>
      <c r="G404" s="16"/>
    </row>
    <row r="405" spans="1:7" x14ac:dyDescent="0.35">
      <c r="A405" s="13" t="s">
        <v>2411</v>
      </c>
      <c r="B405" s="32"/>
      <c r="C405" s="32" t="s">
        <v>407</v>
      </c>
      <c r="D405" s="42">
        <v>-3030300</v>
      </c>
      <c r="E405" s="36">
        <v>-11696.96</v>
      </c>
      <c r="F405" s="26">
        <v>-9.6380000000000007E-3</v>
      </c>
      <c r="G405" s="16"/>
    </row>
    <row r="406" spans="1:7" x14ac:dyDescent="0.35">
      <c r="A406" s="13" t="s">
        <v>2412</v>
      </c>
      <c r="B406" s="32"/>
      <c r="C406" s="32" t="s">
        <v>324</v>
      </c>
      <c r="D406" s="42">
        <v>-4004250</v>
      </c>
      <c r="E406" s="36">
        <v>-11788.51</v>
      </c>
      <c r="F406" s="26">
        <v>-9.7129999999999994E-3</v>
      </c>
      <c r="G406" s="16"/>
    </row>
    <row r="407" spans="1:7" x14ac:dyDescent="0.35">
      <c r="A407" s="13" t="s">
        <v>2413</v>
      </c>
      <c r="B407" s="32"/>
      <c r="C407" s="32" t="s">
        <v>313</v>
      </c>
      <c r="D407" s="42">
        <v>-326400</v>
      </c>
      <c r="E407" s="36">
        <v>-11846.2</v>
      </c>
      <c r="F407" s="26">
        <v>-9.7610000000000006E-3</v>
      </c>
      <c r="G407" s="16"/>
    </row>
    <row r="408" spans="1:7" x14ac:dyDescent="0.35">
      <c r="A408" s="13" t="s">
        <v>2414</v>
      </c>
      <c r="B408" s="32"/>
      <c r="C408" s="32" t="s">
        <v>299</v>
      </c>
      <c r="D408" s="42">
        <v>-11800000</v>
      </c>
      <c r="E408" s="36">
        <v>-12205.92</v>
      </c>
      <c r="F408" s="26">
        <v>-1.0057E-2</v>
      </c>
      <c r="G408" s="16"/>
    </row>
    <row r="409" spans="1:7" x14ac:dyDescent="0.35">
      <c r="A409" s="13" t="s">
        <v>2415</v>
      </c>
      <c r="B409" s="32"/>
      <c r="C409" s="32" t="s">
        <v>356</v>
      </c>
      <c r="D409" s="42">
        <v>-2815800</v>
      </c>
      <c r="E409" s="36">
        <v>-12700.67</v>
      </c>
      <c r="F409" s="26">
        <v>-1.0465E-2</v>
      </c>
      <c r="G409" s="16"/>
    </row>
    <row r="410" spans="1:7" x14ac:dyDescent="0.35">
      <c r="A410" s="13" t="s">
        <v>2416</v>
      </c>
      <c r="B410" s="32"/>
      <c r="C410" s="32" t="s">
        <v>349</v>
      </c>
      <c r="D410" s="42">
        <v>-1765500</v>
      </c>
      <c r="E410" s="36">
        <v>-13167.98</v>
      </c>
      <c r="F410" s="26">
        <v>-1.085E-2</v>
      </c>
      <c r="G410" s="16"/>
    </row>
    <row r="411" spans="1:7" x14ac:dyDescent="0.35">
      <c r="A411" s="13" t="s">
        <v>2417</v>
      </c>
      <c r="B411" s="32"/>
      <c r="C411" s="32" t="s">
        <v>299</v>
      </c>
      <c r="D411" s="42">
        <v>-1648500</v>
      </c>
      <c r="E411" s="36">
        <v>-13199.54</v>
      </c>
      <c r="F411" s="26">
        <v>-1.0876E-2</v>
      </c>
      <c r="G411" s="16"/>
    </row>
    <row r="412" spans="1:7" x14ac:dyDescent="0.35">
      <c r="A412" s="13" t="s">
        <v>2418</v>
      </c>
      <c r="B412" s="32"/>
      <c r="C412" s="32" t="s">
        <v>299</v>
      </c>
      <c r="D412" s="42">
        <v>-1281875</v>
      </c>
      <c r="E412" s="36">
        <v>-13750.03</v>
      </c>
      <c r="F412" s="26">
        <v>-1.133E-2</v>
      </c>
      <c r="G412" s="16"/>
    </row>
    <row r="413" spans="1:7" x14ac:dyDescent="0.35">
      <c r="A413" s="13" t="s">
        <v>2419</v>
      </c>
      <c r="B413" s="32"/>
      <c r="C413" s="32" t="s">
        <v>299</v>
      </c>
      <c r="D413" s="42">
        <v>-5914350</v>
      </c>
      <c r="E413" s="36">
        <v>-14330.47</v>
      </c>
      <c r="F413" s="26">
        <v>-1.1808000000000001E-2</v>
      </c>
      <c r="G413" s="16"/>
    </row>
    <row r="414" spans="1:7" x14ac:dyDescent="0.35">
      <c r="A414" s="13" t="s">
        <v>2420</v>
      </c>
      <c r="B414" s="32"/>
      <c r="C414" s="32" t="s">
        <v>356</v>
      </c>
      <c r="D414" s="42">
        <v>-3048000</v>
      </c>
      <c r="E414" s="36">
        <v>-15377.16</v>
      </c>
      <c r="F414" s="26">
        <v>-1.2670000000000001E-2</v>
      </c>
      <c r="G414" s="16"/>
    </row>
    <row r="415" spans="1:7" x14ac:dyDescent="0.35">
      <c r="A415" s="13" t="s">
        <v>2421</v>
      </c>
      <c r="B415" s="32"/>
      <c r="C415" s="32" t="s">
        <v>307</v>
      </c>
      <c r="D415" s="42">
        <v>-830000</v>
      </c>
      <c r="E415" s="36">
        <v>-15684.51</v>
      </c>
      <c r="F415" s="26">
        <v>-1.2924E-2</v>
      </c>
      <c r="G415" s="16"/>
    </row>
    <row r="416" spans="1:7" x14ac:dyDescent="0.35">
      <c r="A416" s="13" t="s">
        <v>2422</v>
      </c>
      <c r="B416" s="32"/>
      <c r="C416" s="32" t="s">
        <v>349</v>
      </c>
      <c r="D416" s="42">
        <v>-522200</v>
      </c>
      <c r="E416" s="36">
        <v>-15826.58</v>
      </c>
      <c r="F416" s="26">
        <v>-1.3041000000000001E-2</v>
      </c>
      <c r="G416" s="16"/>
    </row>
    <row r="417" spans="1:7" x14ac:dyDescent="0.35">
      <c r="A417" s="13" t="s">
        <v>2423</v>
      </c>
      <c r="B417" s="32"/>
      <c r="C417" s="32" t="s">
        <v>299</v>
      </c>
      <c r="D417" s="42">
        <v>-1311100</v>
      </c>
      <c r="E417" s="36">
        <v>-16928.27</v>
      </c>
      <c r="F417" s="26">
        <v>-1.3949E-2</v>
      </c>
      <c r="G417" s="16"/>
    </row>
    <row r="418" spans="1:7" x14ac:dyDescent="0.35">
      <c r="A418" s="13" t="s">
        <v>2424</v>
      </c>
      <c r="B418" s="32"/>
      <c r="C418" s="32" t="s">
        <v>340</v>
      </c>
      <c r="D418" s="42">
        <v>-5091000</v>
      </c>
      <c r="E418" s="36">
        <v>-17047.21</v>
      </c>
      <c r="F418" s="26">
        <v>-1.4047E-2</v>
      </c>
      <c r="G418" s="16"/>
    </row>
    <row r="419" spans="1:7" x14ac:dyDescent="0.35">
      <c r="A419" s="13" t="s">
        <v>2425</v>
      </c>
      <c r="B419" s="32"/>
      <c r="C419" s="32" t="s">
        <v>324</v>
      </c>
      <c r="D419" s="42">
        <v>-421200</v>
      </c>
      <c r="E419" s="36">
        <v>-17720.52</v>
      </c>
      <c r="F419" s="26">
        <v>-1.4600999999999999E-2</v>
      </c>
      <c r="G419" s="16"/>
    </row>
    <row r="420" spans="1:7" x14ac:dyDescent="0.35">
      <c r="A420" s="13" t="s">
        <v>2426</v>
      </c>
      <c r="B420" s="32"/>
      <c r="C420" s="32" t="s">
        <v>1241</v>
      </c>
      <c r="D420" s="42">
        <v>-2411775</v>
      </c>
      <c r="E420" s="36">
        <v>-21873.59</v>
      </c>
      <c r="F420" s="26">
        <v>-1.8023999999999998E-2</v>
      </c>
      <c r="G420" s="16"/>
    </row>
    <row r="421" spans="1:7" x14ac:dyDescent="0.35">
      <c r="A421" s="13" t="s">
        <v>2427</v>
      </c>
      <c r="B421" s="32"/>
      <c r="C421" s="32" t="s">
        <v>299</v>
      </c>
      <c r="D421" s="42">
        <v>-2536500</v>
      </c>
      <c r="E421" s="36">
        <v>-24479.759999999998</v>
      </c>
      <c r="F421" s="26">
        <v>-2.0171000000000001E-2</v>
      </c>
      <c r="G421" s="16"/>
    </row>
    <row r="422" spans="1:7" x14ac:dyDescent="0.35">
      <c r="A422" s="13" t="s">
        <v>2428</v>
      </c>
      <c r="B422" s="32"/>
      <c r="C422" s="32" t="s">
        <v>1199</v>
      </c>
      <c r="D422" s="42">
        <v>-5584400</v>
      </c>
      <c r="E422" s="36">
        <v>-24990.19</v>
      </c>
      <c r="F422" s="26">
        <v>-2.0591999999999999E-2</v>
      </c>
      <c r="G422" s="16"/>
    </row>
    <row r="423" spans="1:7" x14ac:dyDescent="0.35">
      <c r="A423" s="13" t="s">
        <v>2429</v>
      </c>
      <c r="B423" s="32"/>
      <c r="C423" s="32" t="s">
        <v>318</v>
      </c>
      <c r="D423" s="42">
        <v>-1672475</v>
      </c>
      <c r="E423" s="36">
        <v>-26739.53</v>
      </c>
      <c r="F423" s="26">
        <v>-2.2033000000000001E-2</v>
      </c>
      <c r="G423" s="16"/>
    </row>
    <row r="424" spans="1:7" x14ac:dyDescent="0.35">
      <c r="A424" s="13" t="s">
        <v>2430</v>
      </c>
      <c r="B424" s="32"/>
      <c r="C424" s="32" t="s">
        <v>304</v>
      </c>
      <c r="D424" s="42">
        <v>-5978500</v>
      </c>
      <c r="E424" s="36">
        <v>-73155.92</v>
      </c>
      <c r="F424" s="26">
        <v>-6.0281000000000001E-2</v>
      </c>
      <c r="G424" s="16"/>
    </row>
    <row r="425" spans="1:7" x14ac:dyDescent="0.35">
      <c r="A425" s="17" t="s">
        <v>193</v>
      </c>
      <c r="B425" s="33"/>
      <c r="C425" s="33"/>
      <c r="D425" s="18"/>
      <c r="E425" s="43">
        <v>-897081.38</v>
      </c>
      <c r="F425" s="44">
        <v>-0.73910100000000001</v>
      </c>
      <c r="G425" s="21"/>
    </row>
    <row r="426" spans="1:7" x14ac:dyDescent="0.35">
      <c r="A426" s="13"/>
      <c r="B426" s="32"/>
      <c r="C426" s="32"/>
      <c r="D426" s="14"/>
      <c r="E426" s="15"/>
      <c r="F426" s="16"/>
      <c r="G426" s="16"/>
    </row>
    <row r="427" spans="1:7" x14ac:dyDescent="0.35">
      <c r="A427" s="13"/>
      <c r="B427" s="32"/>
      <c r="C427" s="32"/>
      <c r="D427" s="14"/>
      <c r="E427" s="15"/>
      <c r="F427" s="16"/>
      <c r="G427" s="16"/>
    </row>
    <row r="428" spans="1:7" x14ac:dyDescent="0.35">
      <c r="A428" s="13"/>
      <c r="B428" s="32"/>
      <c r="C428" s="32"/>
      <c r="D428" s="14"/>
      <c r="E428" s="15"/>
      <c r="F428" s="16"/>
      <c r="G428" s="16"/>
    </row>
    <row r="429" spans="1:7" x14ac:dyDescent="0.35">
      <c r="A429" s="24" t="s">
        <v>196</v>
      </c>
      <c r="B429" s="34"/>
      <c r="C429" s="34"/>
      <c r="D429" s="25"/>
      <c r="E429" s="45">
        <v>-897081.38</v>
      </c>
      <c r="F429" s="46">
        <v>-0.73910100000000001</v>
      </c>
      <c r="G429" s="21"/>
    </row>
    <row r="430" spans="1:7" x14ac:dyDescent="0.35">
      <c r="A430" s="17" t="s">
        <v>132</v>
      </c>
      <c r="B430" s="32"/>
      <c r="C430" s="32"/>
      <c r="D430" s="14"/>
      <c r="E430" s="15"/>
      <c r="F430" s="16"/>
      <c r="G430" s="16"/>
    </row>
    <row r="431" spans="1:7" x14ac:dyDescent="0.35">
      <c r="A431" s="17" t="s">
        <v>277</v>
      </c>
      <c r="B431" s="32"/>
      <c r="C431" s="32"/>
      <c r="D431" s="14"/>
      <c r="E431" s="15"/>
      <c r="F431" s="16"/>
      <c r="G431" s="16"/>
    </row>
    <row r="432" spans="1:7" x14ac:dyDescent="0.35">
      <c r="A432" s="17" t="s">
        <v>193</v>
      </c>
      <c r="B432" s="32"/>
      <c r="C432" s="32"/>
      <c r="D432" s="14"/>
      <c r="E432" s="39" t="s">
        <v>131</v>
      </c>
      <c r="F432" s="40" t="s">
        <v>131</v>
      </c>
      <c r="G432" s="16"/>
    </row>
    <row r="433" spans="1:7" x14ac:dyDescent="0.35">
      <c r="A433" s="13"/>
      <c r="B433" s="32"/>
      <c r="C433" s="32"/>
      <c r="D433" s="14"/>
      <c r="E433" s="15"/>
      <c r="F433" s="16"/>
      <c r="G433" s="16"/>
    </row>
    <row r="434" spans="1:7" x14ac:dyDescent="0.35">
      <c r="A434" s="17" t="s">
        <v>278</v>
      </c>
      <c r="B434" s="32"/>
      <c r="C434" s="32"/>
      <c r="D434" s="14"/>
      <c r="E434" s="15"/>
      <c r="F434" s="16"/>
      <c r="G434" s="16"/>
    </row>
    <row r="435" spans="1:7" x14ac:dyDescent="0.35">
      <c r="A435" s="13" t="s">
        <v>2431</v>
      </c>
      <c r="B435" s="32" t="s">
        <v>2432</v>
      </c>
      <c r="C435" s="32" t="s">
        <v>281</v>
      </c>
      <c r="D435" s="14">
        <v>10000000</v>
      </c>
      <c r="E435" s="15">
        <v>10040.49</v>
      </c>
      <c r="F435" s="16">
        <v>8.3000000000000001E-3</v>
      </c>
      <c r="G435" s="16">
        <v>6.8348000000000006E-2</v>
      </c>
    </row>
    <row r="436" spans="1:7" x14ac:dyDescent="0.35">
      <c r="A436" s="13" t="s">
        <v>2433</v>
      </c>
      <c r="B436" s="32" t="s">
        <v>2434</v>
      </c>
      <c r="C436" s="32" t="s">
        <v>281</v>
      </c>
      <c r="D436" s="14">
        <v>10000000</v>
      </c>
      <c r="E436" s="15">
        <v>9863.89</v>
      </c>
      <c r="F436" s="16">
        <v>8.0999999999999996E-3</v>
      </c>
      <c r="G436" s="16">
        <v>6.9195000000000007E-2</v>
      </c>
    </row>
    <row r="437" spans="1:7" x14ac:dyDescent="0.35">
      <c r="A437" s="13" t="s">
        <v>2435</v>
      </c>
      <c r="B437" s="32" t="s">
        <v>2436</v>
      </c>
      <c r="C437" s="32" t="s">
        <v>281</v>
      </c>
      <c r="D437" s="14">
        <v>5000000</v>
      </c>
      <c r="E437" s="15">
        <v>5041</v>
      </c>
      <c r="F437" s="16">
        <v>4.1999999999999997E-3</v>
      </c>
      <c r="G437" s="16">
        <v>6.8612000000000006E-2</v>
      </c>
    </row>
    <row r="438" spans="1:7" x14ac:dyDescent="0.35">
      <c r="A438" s="17" t="s">
        <v>193</v>
      </c>
      <c r="B438" s="33"/>
      <c r="C438" s="33"/>
      <c r="D438" s="18"/>
      <c r="E438" s="37">
        <v>24945.38</v>
      </c>
      <c r="F438" s="38">
        <v>2.06E-2</v>
      </c>
      <c r="G438" s="21"/>
    </row>
    <row r="439" spans="1:7" x14ac:dyDescent="0.35">
      <c r="A439" s="13"/>
      <c r="B439" s="32"/>
      <c r="C439" s="32"/>
      <c r="D439" s="14"/>
      <c r="E439" s="15"/>
      <c r="F439" s="16"/>
      <c r="G439" s="16"/>
    </row>
    <row r="440" spans="1:7" x14ac:dyDescent="0.35">
      <c r="A440" s="13"/>
      <c r="B440" s="32"/>
      <c r="C440" s="32"/>
      <c r="D440" s="14"/>
      <c r="E440" s="15"/>
      <c r="F440" s="16"/>
      <c r="G440" s="16"/>
    </row>
    <row r="441" spans="1:7" x14ac:dyDescent="0.35">
      <c r="A441" s="17" t="s">
        <v>194</v>
      </c>
      <c r="B441" s="32"/>
      <c r="C441" s="32"/>
      <c r="D441" s="14"/>
      <c r="E441" s="15"/>
      <c r="F441" s="16"/>
      <c r="G441" s="16"/>
    </row>
    <row r="442" spans="1:7" x14ac:dyDescent="0.35">
      <c r="A442" s="17" t="s">
        <v>193</v>
      </c>
      <c r="B442" s="32"/>
      <c r="C442" s="32"/>
      <c r="D442" s="14"/>
      <c r="E442" s="39" t="s">
        <v>131</v>
      </c>
      <c r="F442" s="40" t="s">
        <v>131</v>
      </c>
      <c r="G442" s="16"/>
    </row>
    <row r="443" spans="1:7" x14ac:dyDescent="0.35">
      <c r="A443" s="13"/>
      <c r="B443" s="32"/>
      <c r="C443" s="32"/>
      <c r="D443" s="14"/>
      <c r="E443" s="15"/>
      <c r="F443" s="16"/>
      <c r="G443" s="16"/>
    </row>
    <row r="444" spans="1:7" x14ac:dyDescent="0.35">
      <c r="A444" s="17" t="s">
        <v>195</v>
      </c>
      <c r="B444" s="32"/>
      <c r="C444" s="32"/>
      <c r="D444" s="14"/>
      <c r="E444" s="15"/>
      <c r="F444" s="16"/>
      <c r="G444" s="16"/>
    </row>
    <row r="445" spans="1:7" x14ac:dyDescent="0.35">
      <c r="A445" s="17" t="s">
        <v>193</v>
      </c>
      <c r="B445" s="32"/>
      <c r="C445" s="32"/>
      <c r="D445" s="14"/>
      <c r="E445" s="39" t="s">
        <v>131</v>
      </c>
      <c r="F445" s="40" t="s">
        <v>131</v>
      </c>
      <c r="G445" s="16"/>
    </row>
    <row r="446" spans="1:7" x14ac:dyDescent="0.35">
      <c r="A446" s="13"/>
      <c r="B446" s="32"/>
      <c r="C446" s="32"/>
      <c r="D446" s="14"/>
      <c r="E446" s="15"/>
      <c r="F446" s="16"/>
      <c r="G446" s="16"/>
    </row>
    <row r="447" spans="1:7" x14ac:dyDescent="0.35">
      <c r="A447" s="24" t="s">
        <v>196</v>
      </c>
      <c r="B447" s="34"/>
      <c r="C447" s="34"/>
      <c r="D447" s="25"/>
      <c r="E447" s="19">
        <v>24945.38</v>
      </c>
      <c r="F447" s="20">
        <v>2.06E-2</v>
      </c>
      <c r="G447" s="21"/>
    </row>
    <row r="448" spans="1:7" x14ac:dyDescent="0.35">
      <c r="A448" s="13"/>
      <c r="B448" s="32"/>
      <c r="C448" s="32"/>
      <c r="D448" s="14"/>
      <c r="E448" s="15"/>
      <c r="F448" s="16"/>
      <c r="G448" s="16"/>
    </row>
    <row r="449" spans="1:7" x14ac:dyDescent="0.35">
      <c r="A449" s="17" t="s">
        <v>197</v>
      </c>
      <c r="B449" s="32"/>
      <c r="C449" s="32"/>
      <c r="D449" s="14"/>
      <c r="E449" s="15"/>
      <c r="F449" s="16"/>
      <c r="G449" s="16"/>
    </row>
    <row r="450" spans="1:7" x14ac:dyDescent="0.35">
      <c r="A450" s="13"/>
      <c r="B450" s="32"/>
      <c r="C450" s="32"/>
      <c r="D450" s="14"/>
      <c r="E450" s="15"/>
      <c r="F450" s="16"/>
      <c r="G450" s="16"/>
    </row>
    <row r="451" spans="1:7" x14ac:dyDescent="0.35">
      <c r="A451" s="17" t="s">
        <v>929</v>
      </c>
      <c r="B451" s="32"/>
      <c r="C451" s="32"/>
      <c r="D451" s="14"/>
      <c r="E451" s="15"/>
      <c r="F451" s="16"/>
      <c r="G451" s="16"/>
    </row>
    <row r="452" spans="1:7" x14ac:dyDescent="0.35">
      <c r="A452" s="13" t="s">
        <v>2437</v>
      </c>
      <c r="B452" s="32" t="s">
        <v>2438</v>
      </c>
      <c r="C452" s="32" t="s">
        <v>281</v>
      </c>
      <c r="D452" s="14">
        <v>10000000</v>
      </c>
      <c r="E452" s="15">
        <v>9773.69</v>
      </c>
      <c r="F452" s="16">
        <v>8.0999999999999996E-3</v>
      </c>
      <c r="G452" s="16">
        <v>6.6548999999999997E-2</v>
      </c>
    </row>
    <row r="453" spans="1:7" x14ac:dyDescent="0.35">
      <c r="A453" s="13" t="s">
        <v>2439</v>
      </c>
      <c r="B453" s="32" t="s">
        <v>2440</v>
      </c>
      <c r="C453" s="32" t="s">
        <v>281</v>
      </c>
      <c r="D453" s="14">
        <v>5000000</v>
      </c>
      <c r="E453" s="15">
        <v>4784.8999999999996</v>
      </c>
      <c r="F453" s="16">
        <v>3.8999999999999998E-3</v>
      </c>
      <c r="G453" s="16">
        <v>6.6699999999999995E-2</v>
      </c>
    </row>
    <row r="454" spans="1:7" x14ac:dyDescent="0.35">
      <c r="A454" s="13" t="s">
        <v>2441</v>
      </c>
      <c r="B454" s="32" t="s">
        <v>2442</v>
      </c>
      <c r="C454" s="32" t="s">
        <v>281</v>
      </c>
      <c r="D454" s="14">
        <v>500000</v>
      </c>
      <c r="E454" s="15">
        <v>473.3</v>
      </c>
      <c r="F454" s="16">
        <v>4.0000000000000002E-4</v>
      </c>
      <c r="G454" s="16">
        <v>6.6650000000000001E-2</v>
      </c>
    </row>
    <row r="455" spans="1:7" x14ac:dyDescent="0.35">
      <c r="A455" s="17" t="s">
        <v>193</v>
      </c>
      <c r="B455" s="33"/>
      <c r="C455" s="33"/>
      <c r="D455" s="18"/>
      <c r="E455" s="37">
        <v>15031.89</v>
      </c>
      <c r="F455" s="38">
        <v>1.24E-2</v>
      </c>
      <c r="G455" s="21"/>
    </row>
    <row r="456" spans="1:7" x14ac:dyDescent="0.35">
      <c r="A456" s="17" t="s">
        <v>198</v>
      </c>
      <c r="B456" s="32"/>
      <c r="C456" s="32"/>
      <c r="D456" s="14"/>
      <c r="E456" s="15"/>
      <c r="F456" s="16"/>
      <c r="G456" s="16"/>
    </row>
    <row r="457" spans="1:7" x14ac:dyDescent="0.35">
      <c r="A457" s="13" t="s">
        <v>2443</v>
      </c>
      <c r="B457" s="32" t="s">
        <v>2444</v>
      </c>
      <c r="C457" s="32" t="s">
        <v>201</v>
      </c>
      <c r="D457" s="14">
        <v>10000000</v>
      </c>
      <c r="E457" s="15">
        <v>9505.2800000000007</v>
      </c>
      <c r="F457" s="16">
        <v>7.7999999999999996E-3</v>
      </c>
      <c r="G457" s="16">
        <v>7.5686000000000003E-2</v>
      </c>
    </row>
    <row r="458" spans="1:7" x14ac:dyDescent="0.35">
      <c r="A458" s="13" t="s">
        <v>1591</v>
      </c>
      <c r="B458" s="32" t="s">
        <v>1592</v>
      </c>
      <c r="C458" s="32" t="s">
        <v>1583</v>
      </c>
      <c r="D458" s="14">
        <v>10000000</v>
      </c>
      <c r="E458" s="15">
        <v>9486.98</v>
      </c>
      <c r="F458" s="16">
        <v>7.7999999999999996E-3</v>
      </c>
      <c r="G458" s="16">
        <v>7.5624999999999998E-2</v>
      </c>
    </row>
    <row r="459" spans="1:7" x14ac:dyDescent="0.35">
      <c r="A459" s="13" t="s">
        <v>2445</v>
      </c>
      <c r="B459" s="32" t="s">
        <v>2446</v>
      </c>
      <c r="C459" s="32" t="s">
        <v>1588</v>
      </c>
      <c r="D459" s="14">
        <v>2500000</v>
      </c>
      <c r="E459" s="15">
        <v>2438.21</v>
      </c>
      <c r="F459" s="16">
        <v>2E-3</v>
      </c>
      <c r="G459" s="16">
        <v>7.46E-2</v>
      </c>
    </row>
    <row r="460" spans="1:7" x14ac:dyDescent="0.35">
      <c r="A460" s="13" t="s">
        <v>2447</v>
      </c>
      <c r="B460" s="32" t="s">
        <v>2448</v>
      </c>
      <c r="C460" s="32" t="s">
        <v>201</v>
      </c>
      <c r="D460" s="14">
        <v>2500000</v>
      </c>
      <c r="E460" s="15">
        <v>2402.36</v>
      </c>
      <c r="F460" s="16">
        <v>2E-3</v>
      </c>
      <c r="G460" s="16">
        <v>7.5688000000000005E-2</v>
      </c>
    </row>
    <row r="461" spans="1:7" x14ac:dyDescent="0.35">
      <c r="A461" s="17" t="s">
        <v>193</v>
      </c>
      <c r="B461" s="33"/>
      <c r="C461" s="33"/>
      <c r="D461" s="18"/>
      <c r="E461" s="37">
        <v>23832.83</v>
      </c>
      <c r="F461" s="38">
        <v>1.9599999999999999E-2</v>
      </c>
      <c r="G461" s="21"/>
    </row>
    <row r="462" spans="1:7" x14ac:dyDescent="0.35">
      <c r="A462" s="13"/>
      <c r="B462" s="32"/>
      <c r="C462" s="32"/>
      <c r="D462" s="14"/>
      <c r="E462" s="15"/>
      <c r="F462" s="16"/>
      <c r="G462" s="16"/>
    </row>
    <row r="463" spans="1:7" x14ac:dyDescent="0.35">
      <c r="A463" s="17" t="s">
        <v>202</v>
      </c>
      <c r="B463" s="32"/>
      <c r="C463" s="32"/>
      <c r="D463" s="14"/>
      <c r="E463" s="15"/>
      <c r="F463" s="16"/>
      <c r="G463" s="16"/>
    </row>
    <row r="464" spans="1:7" x14ac:dyDescent="0.35">
      <c r="A464" s="13" t="s">
        <v>1623</v>
      </c>
      <c r="B464" s="32" t="s">
        <v>1624</v>
      </c>
      <c r="C464" s="32" t="s">
        <v>1588</v>
      </c>
      <c r="D464" s="14">
        <v>20000000</v>
      </c>
      <c r="E464" s="15">
        <v>19303.68</v>
      </c>
      <c r="F464" s="16">
        <v>1.5900000000000001E-2</v>
      </c>
      <c r="G464" s="16">
        <v>7.7450000000000005E-2</v>
      </c>
    </row>
    <row r="465" spans="1:7" x14ac:dyDescent="0.35">
      <c r="A465" s="13" t="s">
        <v>2449</v>
      </c>
      <c r="B465" s="32" t="s">
        <v>2450</v>
      </c>
      <c r="C465" s="32" t="s">
        <v>201</v>
      </c>
      <c r="D465" s="14">
        <v>20000000</v>
      </c>
      <c r="E465" s="15">
        <v>19266.099999999999</v>
      </c>
      <c r="F465" s="16">
        <v>1.5900000000000001E-2</v>
      </c>
      <c r="G465" s="16">
        <v>7.8999E-2</v>
      </c>
    </row>
    <row r="466" spans="1:7" x14ac:dyDescent="0.35">
      <c r="A466" s="13" t="s">
        <v>2451</v>
      </c>
      <c r="B466" s="32" t="s">
        <v>2452</v>
      </c>
      <c r="C466" s="32" t="s">
        <v>201</v>
      </c>
      <c r="D466" s="14">
        <v>12500000</v>
      </c>
      <c r="E466" s="15">
        <v>12368.8</v>
      </c>
      <c r="F466" s="16">
        <v>1.0200000000000001E-2</v>
      </c>
      <c r="G466" s="16">
        <v>7.5914999999999996E-2</v>
      </c>
    </row>
    <row r="467" spans="1:7" x14ac:dyDescent="0.35">
      <c r="A467" s="13" t="s">
        <v>2453</v>
      </c>
      <c r="B467" s="32" t="s">
        <v>2454</v>
      </c>
      <c r="C467" s="32" t="s">
        <v>201</v>
      </c>
      <c r="D467" s="14">
        <v>10000000</v>
      </c>
      <c r="E467" s="15">
        <v>9868.9</v>
      </c>
      <c r="F467" s="16">
        <v>8.0999999999999996E-3</v>
      </c>
      <c r="G467" s="16">
        <v>7.5763999999999998E-2</v>
      </c>
    </row>
    <row r="468" spans="1:7" x14ac:dyDescent="0.35">
      <c r="A468" s="13" t="s">
        <v>2455</v>
      </c>
      <c r="B468" s="32" t="s">
        <v>2456</v>
      </c>
      <c r="C468" s="32" t="s">
        <v>201</v>
      </c>
      <c r="D468" s="14">
        <v>10000000</v>
      </c>
      <c r="E468" s="15">
        <v>9637.07</v>
      </c>
      <c r="F468" s="16">
        <v>7.9000000000000008E-3</v>
      </c>
      <c r="G468" s="16">
        <v>7.8999E-2</v>
      </c>
    </row>
    <row r="469" spans="1:7" x14ac:dyDescent="0.35">
      <c r="A469" s="13" t="s">
        <v>1639</v>
      </c>
      <c r="B469" s="32" t="s">
        <v>1640</v>
      </c>
      <c r="C469" s="32" t="s">
        <v>201</v>
      </c>
      <c r="D469" s="14">
        <v>10000000</v>
      </c>
      <c r="E469" s="15">
        <v>9377.6299999999992</v>
      </c>
      <c r="F469" s="16">
        <v>7.7000000000000002E-3</v>
      </c>
      <c r="G469" s="16">
        <v>7.5700000000000003E-2</v>
      </c>
    </row>
    <row r="470" spans="1:7" x14ac:dyDescent="0.35">
      <c r="A470" s="13" t="s">
        <v>2457</v>
      </c>
      <c r="B470" s="32" t="s">
        <v>2458</v>
      </c>
      <c r="C470" s="32" t="s">
        <v>201</v>
      </c>
      <c r="D470" s="14">
        <v>5000000</v>
      </c>
      <c r="E470" s="15">
        <v>4947.18</v>
      </c>
      <c r="F470" s="16">
        <v>4.1000000000000003E-3</v>
      </c>
      <c r="G470" s="16">
        <v>7.6411999999999994E-2</v>
      </c>
    </row>
    <row r="471" spans="1:7" x14ac:dyDescent="0.35">
      <c r="A471" s="13" t="s">
        <v>2459</v>
      </c>
      <c r="B471" s="32" t="s">
        <v>2460</v>
      </c>
      <c r="C471" s="32" t="s">
        <v>1588</v>
      </c>
      <c r="D471" s="14">
        <v>5000000</v>
      </c>
      <c r="E471" s="15">
        <v>4937.9799999999996</v>
      </c>
      <c r="F471" s="16">
        <v>4.1000000000000003E-3</v>
      </c>
      <c r="G471" s="16">
        <v>7.5162000000000007E-2</v>
      </c>
    </row>
    <row r="472" spans="1:7" x14ac:dyDescent="0.35">
      <c r="A472" s="13" t="s">
        <v>2461</v>
      </c>
      <c r="B472" s="32" t="s">
        <v>2462</v>
      </c>
      <c r="C472" s="32" t="s">
        <v>1588</v>
      </c>
      <c r="D472" s="14">
        <v>5000000</v>
      </c>
      <c r="E472" s="15">
        <v>4928.95</v>
      </c>
      <c r="F472" s="16">
        <v>4.1000000000000003E-3</v>
      </c>
      <c r="G472" s="16">
        <v>7.5162999999999994E-2</v>
      </c>
    </row>
    <row r="473" spans="1:7" x14ac:dyDescent="0.35">
      <c r="A473" s="17" t="s">
        <v>193</v>
      </c>
      <c r="B473" s="33"/>
      <c r="C473" s="33"/>
      <c r="D473" s="18"/>
      <c r="E473" s="37">
        <v>94636.29</v>
      </c>
      <c r="F473" s="38">
        <v>7.8E-2</v>
      </c>
      <c r="G473" s="21"/>
    </row>
    <row r="474" spans="1:7" x14ac:dyDescent="0.35">
      <c r="A474" s="13"/>
      <c r="B474" s="32"/>
      <c r="C474" s="32"/>
      <c r="D474" s="14"/>
      <c r="E474" s="15"/>
      <c r="F474" s="16"/>
      <c r="G474" s="16"/>
    </row>
    <row r="475" spans="1:7" x14ac:dyDescent="0.35">
      <c r="A475" s="24" t="s">
        <v>196</v>
      </c>
      <c r="B475" s="34"/>
      <c r="C475" s="34"/>
      <c r="D475" s="25"/>
      <c r="E475" s="19">
        <v>133501.01</v>
      </c>
      <c r="F475" s="20">
        <v>0.11</v>
      </c>
      <c r="G475" s="21"/>
    </row>
    <row r="476" spans="1:7" x14ac:dyDescent="0.35">
      <c r="A476" s="13"/>
      <c r="B476" s="32"/>
      <c r="C476" s="32"/>
      <c r="D476" s="14"/>
      <c r="E476" s="15"/>
      <c r="F476" s="16"/>
      <c r="G476" s="16"/>
    </row>
    <row r="477" spans="1:7" x14ac:dyDescent="0.35">
      <c r="A477" s="13"/>
      <c r="B477" s="32"/>
      <c r="C477" s="32"/>
      <c r="D477" s="14"/>
      <c r="E477" s="15"/>
      <c r="F477" s="16"/>
      <c r="G477" s="16"/>
    </row>
    <row r="478" spans="1:7" x14ac:dyDescent="0.35">
      <c r="A478" s="17" t="s">
        <v>1172</v>
      </c>
      <c r="B478" s="32"/>
      <c r="C478" s="32"/>
      <c r="D478" s="14"/>
      <c r="E478" s="15"/>
      <c r="F478" s="16"/>
      <c r="G478" s="16"/>
    </row>
    <row r="479" spans="1:7" x14ac:dyDescent="0.35">
      <c r="A479" s="13" t="s">
        <v>1435</v>
      </c>
      <c r="B479" s="32" t="s">
        <v>1436</v>
      </c>
      <c r="C479" s="32"/>
      <c r="D479" s="14">
        <v>2812837.1063999999</v>
      </c>
      <c r="E479" s="15">
        <v>92565.56</v>
      </c>
      <c r="F479" s="16">
        <v>7.6300000000000007E-2</v>
      </c>
      <c r="G479" s="16"/>
    </row>
    <row r="480" spans="1:7" x14ac:dyDescent="0.35">
      <c r="A480" s="13" t="s">
        <v>2463</v>
      </c>
      <c r="B480" s="32" t="s">
        <v>2464</v>
      </c>
      <c r="C480" s="32"/>
      <c r="D480" s="14">
        <v>243599113.86390001</v>
      </c>
      <c r="E480" s="15">
        <v>30558.29</v>
      </c>
      <c r="F480" s="16">
        <v>2.52E-2</v>
      </c>
      <c r="G480" s="16"/>
    </row>
    <row r="481" spans="1:7" x14ac:dyDescent="0.35">
      <c r="A481" s="13" t="s">
        <v>2465</v>
      </c>
      <c r="B481" s="32" t="s">
        <v>2466</v>
      </c>
      <c r="C481" s="32"/>
      <c r="D481" s="14">
        <v>67756612.935399994</v>
      </c>
      <c r="E481" s="15">
        <v>20406.939999999999</v>
      </c>
      <c r="F481" s="16">
        <v>1.6799999999999999E-2</v>
      </c>
      <c r="G481" s="16"/>
    </row>
    <row r="482" spans="1:7" x14ac:dyDescent="0.35">
      <c r="A482" s="13"/>
      <c r="B482" s="32"/>
      <c r="C482" s="32"/>
      <c r="D482" s="14"/>
      <c r="E482" s="15"/>
      <c r="F482" s="16"/>
      <c r="G482" s="16"/>
    </row>
    <row r="483" spans="1:7" x14ac:dyDescent="0.35">
      <c r="A483" s="24" t="s">
        <v>196</v>
      </c>
      <c r="B483" s="34"/>
      <c r="C483" s="34"/>
      <c r="D483" s="25"/>
      <c r="E483" s="19">
        <v>143530.79</v>
      </c>
      <c r="F483" s="20">
        <v>0.1183</v>
      </c>
      <c r="G483" s="21"/>
    </row>
    <row r="484" spans="1:7" x14ac:dyDescent="0.35">
      <c r="A484" s="13"/>
      <c r="B484" s="32"/>
      <c r="C484" s="32"/>
      <c r="D484" s="14"/>
      <c r="E484" s="15"/>
      <c r="F484" s="16"/>
      <c r="G484" s="16"/>
    </row>
    <row r="485" spans="1:7" x14ac:dyDescent="0.35">
      <c r="A485" s="17" t="s">
        <v>205</v>
      </c>
      <c r="B485" s="32"/>
      <c r="C485" s="32"/>
      <c r="D485" s="14"/>
      <c r="E485" s="15"/>
      <c r="F485" s="16"/>
      <c r="G485" s="16"/>
    </row>
    <row r="486" spans="1:7" x14ac:dyDescent="0.35">
      <c r="A486" s="13" t="s">
        <v>206</v>
      </c>
      <c r="B486" s="32"/>
      <c r="C486" s="32"/>
      <c r="D486" s="14"/>
      <c r="E486" s="15">
        <v>35534.53</v>
      </c>
      <c r="F486" s="16">
        <v>2.93E-2</v>
      </c>
      <c r="G486" s="16">
        <v>6.6451999999999997E-2</v>
      </c>
    </row>
    <row r="487" spans="1:7" x14ac:dyDescent="0.35">
      <c r="A487" s="17" t="s">
        <v>193</v>
      </c>
      <c r="B487" s="33"/>
      <c r="C487" s="33"/>
      <c r="D487" s="18"/>
      <c r="E487" s="37">
        <v>35534.53</v>
      </c>
      <c r="F487" s="38">
        <v>2.93E-2</v>
      </c>
      <c r="G487" s="21"/>
    </row>
    <row r="488" spans="1:7" x14ac:dyDescent="0.35">
      <c r="A488" s="13"/>
      <c r="B488" s="32"/>
      <c r="C488" s="32"/>
      <c r="D488" s="14"/>
      <c r="E488" s="15"/>
      <c r="F488" s="16"/>
      <c r="G488" s="16"/>
    </row>
    <row r="489" spans="1:7" x14ac:dyDescent="0.35">
      <c r="A489" s="24" t="s">
        <v>196</v>
      </c>
      <c r="B489" s="34"/>
      <c r="C489" s="34"/>
      <c r="D489" s="25"/>
      <c r="E489" s="19">
        <v>35534.53</v>
      </c>
      <c r="F489" s="20">
        <v>2.93E-2</v>
      </c>
      <c r="G489" s="21"/>
    </row>
    <row r="490" spans="1:7" x14ac:dyDescent="0.35">
      <c r="A490" s="13" t="s">
        <v>207</v>
      </c>
      <c r="B490" s="32"/>
      <c r="C490" s="32"/>
      <c r="D490" s="14"/>
      <c r="E490" s="15">
        <v>337.2666486</v>
      </c>
      <c r="F490" s="16">
        <v>2.7700000000000001E-4</v>
      </c>
      <c r="G490" s="16"/>
    </row>
    <row r="491" spans="1:7" x14ac:dyDescent="0.35">
      <c r="A491" s="13" t="s">
        <v>208</v>
      </c>
      <c r="B491" s="32"/>
      <c r="C491" s="32"/>
      <c r="D491" s="14"/>
      <c r="E491" s="36">
        <v>-15890.496648599999</v>
      </c>
      <c r="F491" s="26">
        <v>-1.3476999999999999E-2</v>
      </c>
      <c r="G491" s="16">
        <v>6.6451999999999997E-2</v>
      </c>
    </row>
    <row r="492" spans="1:7" x14ac:dyDescent="0.35">
      <c r="A492" s="27" t="s">
        <v>209</v>
      </c>
      <c r="B492" s="35"/>
      <c r="C492" s="35"/>
      <c r="D492" s="28"/>
      <c r="E492" s="29">
        <v>1213580.83</v>
      </c>
      <c r="F492" s="30">
        <v>1</v>
      </c>
      <c r="G492" s="30"/>
    </row>
    <row r="494" spans="1:7" x14ac:dyDescent="0.35">
      <c r="A494" s="1" t="s">
        <v>932</v>
      </c>
    </row>
    <row r="495" spans="1:7" x14ac:dyDescent="0.35">
      <c r="A495" s="1" t="s">
        <v>210</v>
      </c>
    </row>
    <row r="496" spans="1:7" x14ac:dyDescent="0.35">
      <c r="A496" s="1" t="s">
        <v>211</v>
      </c>
    </row>
    <row r="497" spans="1:3" x14ac:dyDescent="0.35">
      <c r="A497" s="1" t="s">
        <v>212</v>
      </c>
    </row>
    <row r="498" spans="1:3" x14ac:dyDescent="0.35">
      <c r="A498" s="48" t="s">
        <v>213</v>
      </c>
      <c r="B498" s="3" t="s">
        <v>131</v>
      </c>
    </row>
    <row r="499" spans="1:3" x14ac:dyDescent="0.35">
      <c r="A499" t="s">
        <v>214</v>
      </c>
    </row>
    <row r="500" spans="1:3" x14ac:dyDescent="0.35">
      <c r="A500" t="s">
        <v>267</v>
      </c>
      <c r="B500" t="s">
        <v>216</v>
      </c>
      <c r="C500" t="s">
        <v>216</v>
      </c>
    </row>
    <row r="501" spans="1:3" x14ac:dyDescent="0.35">
      <c r="B501" s="49">
        <v>45625</v>
      </c>
      <c r="C501" s="49">
        <v>45657</v>
      </c>
    </row>
    <row r="502" spans="1:3" x14ac:dyDescent="0.35">
      <c r="A502" t="s">
        <v>515</v>
      </c>
      <c r="B502">
        <v>19.903300000000002</v>
      </c>
      <c r="C502">
        <v>20.046399999999998</v>
      </c>
    </row>
    <row r="503" spans="1:3" x14ac:dyDescent="0.35">
      <c r="A503" t="s">
        <v>269</v>
      </c>
      <c r="B503">
        <v>14.228899999999999</v>
      </c>
      <c r="C503">
        <v>14.331200000000001</v>
      </c>
    </row>
    <row r="504" spans="1:3" x14ac:dyDescent="0.35">
      <c r="A504" t="s">
        <v>682</v>
      </c>
      <c r="B504">
        <v>16.350899999999999</v>
      </c>
      <c r="C504">
        <v>16.468399999999999</v>
      </c>
    </row>
    <row r="505" spans="1:3" x14ac:dyDescent="0.35">
      <c r="A505" t="s">
        <v>684</v>
      </c>
      <c r="B505">
        <v>18.624700000000001</v>
      </c>
      <c r="C505">
        <v>18.747499999999999</v>
      </c>
    </row>
    <row r="506" spans="1:3" x14ac:dyDescent="0.35">
      <c r="A506" t="s">
        <v>516</v>
      </c>
      <c r="B506">
        <v>18.6203</v>
      </c>
      <c r="C506">
        <v>18.742899999999999</v>
      </c>
    </row>
    <row r="507" spans="1:3" x14ac:dyDescent="0.35">
      <c r="A507" t="s">
        <v>271</v>
      </c>
      <c r="B507">
        <v>13.664199999999999</v>
      </c>
      <c r="C507">
        <v>13.754200000000001</v>
      </c>
    </row>
    <row r="508" spans="1:3" x14ac:dyDescent="0.35">
      <c r="A508" t="s">
        <v>686</v>
      </c>
      <c r="B508">
        <v>15.212899999999999</v>
      </c>
      <c r="C508">
        <v>15.313000000000001</v>
      </c>
    </row>
    <row r="510" spans="1:3" x14ac:dyDescent="0.35">
      <c r="A510" t="s">
        <v>218</v>
      </c>
      <c r="B510" s="3" t="s">
        <v>131</v>
      </c>
    </row>
    <row r="511" spans="1:3" x14ac:dyDescent="0.35">
      <c r="A511" t="s">
        <v>219</v>
      </c>
      <c r="B511" s="3" t="s">
        <v>131</v>
      </c>
    </row>
    <row r="512" spans="1:3" ht="30" customHeight="1" x14ac:dyDescent="0.35">
      <c r="A512" s="48" t="s">
        <v>220</v>
      </c>
      <c r="B512" s="3" t="s">
        <v>131</v>
      </c>
    </row>
    <row r="513" spans="1:4" ht="30" customHeight="1" x14ac:dyDescent="0.35">
      <c r="A513" s="48" t="s">
        <v>221</v>
      </c>
      <c r="B513" s="3" t="s">
        <v>131</v>
      </c>
    </row>
    <row r="514" spans="1:4" x14ac:dyDescent="0.35">
      <c r="A514" t="s">
        <v>517</v>
      </c>
      <c r="B514" s="50">
        <v>15.3847</v>
      </c>
    </row>
    <row r="515" spans="1:4" ht="45" customHeight="1" x14ac:dyDescent="0.35">
      <c r="A515" s="48" t="s">
        <v>223</v>
      </c>
      <c r="B515" s="3">
        <v>0</v>
      </c>
    </row>
    <row r="516" spans="1:4" x14ac:dyDescent="0.35">
      <c r="B516" s="3"/>
    </row>
    <row r="517" spans="1:4" ht="30" customHeight="1" x14ac:dyDescent="0.35">
      <c r="A517" s="48" t="s">
        <v>224</v>
      </c>
      <c r="B517" s="3" t="s">
        <v>131</v>
      </c>
    </row>
    <row r="518" spans="1:4" ht="30" customHeight="1" x14ac:dyDescent="0.35">
      <c r="A518" s="48" t="s">
        <v>225</v>
      </c>
      <c r="B518" t="s">
        <v>131</v>
      </c>
    </row>
    <row r="519" spans="1:4" ht="30" customHeight="1" x14ac:dyDescent="0.35">
      <c r="A519" s="48" t="s">
        <v>226</v>
      </c>
      <c r="B519" s="3" t="s">
        <v>131</v>
      </c>
    </row>
    <row r="520" spans="1:4" ht="30" customHeight="1" x14ac:dyDescent="0.35">
      <c r="A520" s="48" t="s">
        <v>227</v>
      </c>
      <c r="B520" s="3" t="s">
        <v>131</v>
      </c>
    </row>
    <row r="522" spans="1:4" ht="70" customHeight="1" x14ac:dyDescent="0.35">
      <c r="A522" s="71" t="s">
        <v>237</v>
      </c>
      <c r="B522" s="71" t="s">
        <v>238</v>
      </c>
      <c r="C522" s="71" t="s">
        <v>5</v>
      </c>
      <c r="D522" s="71" t="s">
        <v>6</v>
      </c>
    </row>
    <row r="523" spans="1:4" ht="70" customHeight="1" x14ac:dyDescent="0.35">
      <c r="A523" s="71" t="s">
        <v>2467</v>
      </c>
      <c r="B523" s="71"/>
      <c r="C523" s="71" t="s">
        <v>88</v>
      </c>
      <c r="D523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H233"/>
  <sheetViews>
    <sheetView showGridLines="0" workbookViewId="0">
      <pane ySplit="4" topLeftCell="A5" activePane="bottomLeft" state="frozen"/>
      <selection pane="bottomLeft" activeCell="A5" sqref="A5"/>
    </sheetView>
  </sheetViews>
  <sheetFormatPr defaultRowHeight="14.5" x14ac:dyDescent="0.35"/>
  <cols>
    <col min="1" max="1" width="50.54296875" customWidth="1"/>
    <col min="2" max="2" width="22" bestFit="1" customWidth="1"/>
    <col min="3" max="3" width="26.7265625" customWidth="1"/>
    <col min="4" max="4" width="22" customWidth="1"/>
    <col min="5" max="5" width="16.453125" customWidth="1"/>
    <col min="6" max="6" width="22" customWidth="1"/>
    <col min="7" max="7" width="7.1796875" style="2" bestFit="1" customWidth="1"/>
    <col min="12" max="12" width="70.26953125" bestFit="1" customWidth="1"/>
    <col min="13" max="13" width="10.81640625" bestFit="1" customWidth="1"/>
    <col min="14" max="14" width="10.54296875" bestFit="1" customWidth="1"/>
    <col min="15" max="15" width="12" bestFit="1" customWidth="1"/>
    <col min="16" max="16" width="12.54296875" customWidth="1"/>
  </cols>
  <sheetData>
    <row r="1" spans="1:8" ht="36.75" customHeight="1" x14ac:dyDescent="0.35">
      <c r="A1" s="74" t="s">
        <v>2468</v>
      </c>
      <c r="B1" s="75"/>
      <c r="C1" s="75"/>
      <c r="D1" s="75"/>
      <c r="E1" s="75"/>
      <c r="F1" s="75"/>
      <c r="G1" s="76"/>
      <c r="H1" s="47" t="str">
        <f>HYPERLINK("[EDEL_Portfolio Monthly Notes 31-Dec-2024.xlsx]Index!A1","Index")</f>
        <v>Index</v>
      </c>
    </row>
    <row r="2" spans="1:8" ht="19.5" customHeight="1" x14ac:dyDescent="0.35">
      <c r="A2" s="74" t="s">
        <v>2469</v>
      </c>
      <c r="B2" s="75"/>
      <c r="C2" s="75"/>
      <c r="D2" s="75"/>
      <c r="E2" s="75"/>
      <c r="F2" s="75"/>
      <c r="G2" s="76"/>
    </row>
    <row r="4" spans="1:8" ht="48" customHeight="1" x14ac:dyDescent="0.35">
      <c r="A4" s="4" t="s">
        <v>123</v>
      </c>
      <c r="B4" s="4" t="s">
        <v>124</v>
      </c>
      <c r="C4" s="4" t="s">
        <v>125</v>
      </c>
      <c r="D4" s="5" t="s">
        <v>126</v>
      </c>
      <c r="E4" s="6" t="s">
        <v>127</v>
      </c>
      <c r="F4" s="6" t="s">
        <v>128</v>
      </c>
      <c r="G4" s="7" t="s">
        <v>129</v>
      </c>
    </row>
    <row r="5" spans="1:8" x14ac:dyDescent="0.35">
      <c r="A5" s="8"/>
      <c r="B5" s="31"/>
      <c r="C5" s="31"/>
      <c r="D5" s="9"/>
      <c r="E5" s="10"/>
      <c r="F5" s="11"/>
      <c r="G5" s="12"/>
    </row>
    <row r="6" spans="1:8" x14ac:dyDescent="0.35">
      <c r="A6" s="17" t="s">
        <v>130</v>
      </c>
      <c r="B6" s="32"/>
      <c r="C6" s="32"/>
      <c r="D6" s="14"/>
      <c r="E6" s="15"/>
      <c r="F6" s="16"/>
      <c r="G6" s="16"/>
    </row>
    <row r="7" spans="1:8" x14ac:dyDescent="0.35">
      <c r="A7" s="17" t="s">
        <v>296</v>
      </c>
      <c r="B7" s="32"/>
      <c r="C7" s="32"/>
      <c r="D7" s="14"/>
      <c r="E7" s="15"/>
      <c r="F7" s="16"/>
      <c r="G7" s="16"/>
    </row>
    <row r="8" spans="1:8" x14ac:dyDescent="0.35">
      <c r="A8" s="13" t="s">
        <v>297</v>
      </c>
      <c r="B8" s="32" t="s">
        <v>298</v>
      </c>
      <c r="C8" s="32" t="s">
        <v>299</v>
      </c>
      <c r="D8" s="14">
        <v>3806821</v>
      </c>
      <c r="E8" s="15">
        <v>67489.23</v>
      </c>
      <c r="F8" s="16">
        <v>5.4300000000000001E-2</v>
      </c>
      <c r="G8" s="16"/>
    </row>
    <row r="9" spans="1:8" x14ac:dyDescent="0.35">
      <c r="A9" s="13" t="s">
        <v>300</v>
      </c>
      <c r="B9" s="32" t="s">
        <v>301</v>
      </c>
      <c r="C9" s="32" t="s">
        <v>299</v>
      </c>
      <c r="D9" s="14">
        <v>4255625</v>
      </c>
      <c r="E9" s="15">
        <v>54542.22</v>
      </c>
      <c r="F9" s="16">
        <v>4.3900000000000002E-2</v>
      </c>
      <c r="G9" s="16"/>
    </row>
    <row r="10" spans="1:8" x14ac:dyDescent="0.35">
      <c r="A10" s="13" t="s">
        <v>305</v>
      </c>
      <c r="B10" s="32" t="s">
        <v>306</v>
      </c>
      <c r="C10" s="32" t="s">
        <v>307</v>
      </c>
      <c r="D10" s="14">
        <v>1804056</v>
      </c>
      <c r="E10" s="15">
        <v>33916.25</v>
      </c>
      <c r="F10" s="16">
        <v>2.7300000000000001E-2</v>
      </c>
      <c r="G10" s="16"/>
    </row>
    <row r="11" spans="1:8" x14ac:dyDescent="0.35">
      <c r="A11" s="13" t="s">
        <v>302</v>
      </c>
      <c r="B11" s="32" t="s">
        <v>303</v>
      </c>
      <c r="C11" s="32" t="s">
        <v>304</v>
      </c>
      <c r="D11" s="14">
        <v>2735497</v>
      </c>
      <c r="E11" s="15">
        <v>33248.6</v>
      </c>
      <c r="F11" s="16">
        <v>2.6800000000000001E-2</v>
      </c>
      <c r="G11" s="16"/>
    </row>
    <row r="12" spans="1:8" x14ac:dyDescent="0.35">
      <c r="A12" s="13" t="s">
        <v>316</v>
      </c>
      <c r="B12" s="32" t="s">
        <v>317</v>
      </c>
      <c r="C12" s="32" t="s">
        <v>318</v>
      </c>
      <c r="D12" s="14">
        <v>1701286</v>
      </c>
      <c r="E12" s="15">
        <v>27012.17</v>
      </c>
      <c r="F12" s="16">
        <v>2.1700000000000001E-2</v>
      </c>
      <c r="G12" s="16"/>
    </row>
    <row r="13" spans="1:8" x14ac:dyDescent="0.35">
      <c r="A13" s="13" t="s">
        <v>329</v>
      </c>
      <c r="B13" s="32" t="s">
        <v>330</v>
      </c>
      <c r="C13" s="32" t="s">
        <v>331</v>
      </c>
      <c r="D13" s="14">
        <v>5428493</v>
      </c>
      <c r="E13" s="15">
        <v>26254.91</v>
      </c>
      <c r="F13" s="16">
        <v>2.1100000000000001E-2</v>
      </c>
      <c r="G13" s="16"/>
    </row>
    <row r="14" spans="1:8" x14ac:dyDescent="0.35">
      <c r="A14" s="13" t="s">
        <v>338</v>
      </c>
      <c r="B14" s="32" t="s">
        <v>339</v>
      </c>
      <c r="C14" s="32" t="s">
        <v>340</v>
      </c>
      <c r="D14" s="14">
        <v>7796261</v>
      </c>
      <c r="E14" s="15">
        <v>25988.84</v>
      </c>
      <c r="F14" s="16">
        <v>2.0899999999999998E-2</v>
      </c>
      <c r="G14" s="16"/>
    </row>
    <row r="15" spans="1:8" x14ac:dyDescent="0.35">
      <c r="A15" s="13" t="s">
        <v>319</v>
      </c>
      <c r="B15" s="32" t="s">
        <v>320</v>
      </c>
      <c r="C15" s="32" t="s">
        <v>321</v>
      </c>
      <c r="D15" s="14">
        <v>1349372</v>
      </c>
      <c r="E15" s="15">
        <v>25453.88</v>
      </c>
      <c r="F15" s="16">
        <v>2.0500000000000001E-2</v>
      </c>
      <c r="G15" s="16"/>
    </row>
    <row r="16" spans="1:8" x14ac:dyDescent="0.35">
      <c r="A16" s="13" t="s">
        <v>374</v>
      </c>
      <c r="B16" s="32" t="s">
        <v>375</v>
      </c>
      <c r="C16" s="32" t="s">
        <v>307</v>
      </c>
      <c r="D16" s="14">
        <v>1280681</v>
      </c>
      <c r="E16" s="15">
        <v>24555.78</v>
      </c>
      <c r="F16" s="16">
        <v>1.9800000000000002E-2</v>
      </c>
      <c r="G16" s="16"/>
    </row>
    <row r="17" spans="1:7" x14ac:dyDescent="0.35">
      <c r="A17" s="13" t="s">
        <v>325</v>
      </c>
      <c r="B17" s="32" t="s">
        <v>326</v>
      </c>
      <c r="C17" s="32" t="s">
        <v>307</v>
      </c>
      <c r="D17" s="14">
        <v>574865</v>
      </c>
      <c r="E17" s="15">
        <v>23539.57</v>
      </c>
      <c r="F17" s="16">
        <v>1.89E-2</v>
      </c>
      <c r="G17" s="16"/>
    </row>
    <row r="18" spans="1:7" x14ac:dyDescent="0.35">
      <c r="A18" s="13" t="s">
        <v>442</v>
      </c>
      <c r="B18" s="32" t="s">
        <v>443</v>
      </c>
      <c r="C18" s="32" t="s">
        <v>356</v>
      </c>
      <c r="D18" s="14">
        <v>290572</v>
      </c>
      <c r="E18" s="15">
        <v>19825.73</v>
      </c>
      <c r="F18" s="16">
        <v>1.6E-2</v>
      </c>
      <c r="G18" s="16"/>
    </row>
    <row r="19" spans="1:7" x14ac:dyDescent="0.35">
      <c r="A19" s="13" t="s">
        <v>446</v>
      </c>
      <c r="B19" s="32" t="s">
        <v>447</v>
      </c>
      <c r="C19" s="32" t="s">
        <v>349</v>
      </c>
      <c r="D19" s="14">
        <v>182100</v>
      </c>
      <c r="E19" s="15">
        <v>19773.150000000001</v>
      </c>
      <c r="F19" s="16">
        <v>1.5900000000000001E-2</v>
      </c>
      <c r="G19" s="16"/>
    </row>
    <row r="20" spans="1:7" x14ac:dyDescent="0.35">
      <c r="A20" s="13" t="s">
        <v>327</v>
      </c>
      <c r="B20" s="32" t="s">
        <v>328</v>
      </c>
      <c r="C20" s="32" t="s">
        <v>299</v>
      </c>
      <c r="D20" s="14">
        <v>1818651</v>
      </c>
      <c r="E20" s="15">
        <v>19363.18</v>
      </c>
      <c r="F20" s="16">
        <v>1.5599999999999999E-2</v>
      </c>
      <c r="G20" s="16"/>
    </row>
    <row r="21" spans="1:7" x14ac:dyDescent="0.35">
      <c r="A21" s="13" t="s">
        <v>454</v>
      </c>
      <c r="B21" s="32" t="s">
        <v>455</v>
      </c>
      <c r="C21" s="32" t="s">
        <v>349</v>
      </c>
      <c r="D21" s="14">
        <v>2525797</v>
      </c>
      <c r="E21" s="15">
        <v>18694.689999999999</v>
      </c>
      <c r="F21" s="16">
        <v>1.4999999999999999E-2</v>
      </c>
      <c r="G21" s="16"/>
    </row>
    <row r="22" spans="1:7" x14ac:dyDescent="0.35">
      <c r="A22" s="13" t="s">
        <v>311</v>
      </c>
      <c r="B22" s="32" t="s">
        <v>312</v>
      </c>
      <c r="C22" s="32" t="s">
        <v>313</v>
      </c>
      <c r="D22" s="14">
        <v>500257</v>
      </c>
      <c r="E22" s="15">
        <v>18047.52</v>
      </c>
      <c r="F22" s="16">
        <v>1.4500000000000001E-2</v>
      </c>
      <c r="G22" s="16"/>
    </row>
    <row r="23" spans="1:7" x14ac:dyDescent="0.35">
      <c r="A23" s="13" t="s">
        <v>428</v>
      </c>
      <c r="B23" s="32" t="s">
        <v>429</v>
      </c>
      <c r="C23" s="32" t="s">
        <v>349</v>
      </c>
      <c r="D23" s="14">
        <v>759287</v>
      </c>
      <c r="E23" s="15">
        <v>17983.71</v>
      </c>
      <c r="F23" s="16">
        <v>1.4500000000000001E-2</v>
      </c>
      <c r="G23" s="16"/>
    </row>
    <row r="24" spans="1:7" x14ac:dyDescent="0.35">
      <c r="A24" s="13" t="s">
        <v>308</v>
      </c>
      <c r="B24" s="32" t="s">
        <v>309</v>
      </c>
      <c r="C24" s="32" t="s">
        <v>310</v>
      </c>
      <c r="D24" s="14">
        <v>249087</v>
      </c>
      <c r="E24" s="15">
        <v>17743.34</v>
      </c>
      <c r="F24" s="16">
        <v>1.43E-2</v>
      </c>
      <c r="G24" s="16"/>
    </row>
    <row r="25" spans="1:7" x14ac:dyDescent="0.35">
      <c r="A25" s="13" t="s">
        <v>359</v>
      </c>
      <c r="B25" s="32" t="s">
        <v>360</v>
      </c>
      <c r="C25" s="32" t="s">
        <v>334</v>
      </c>
      <c r="D25" s="14">
        <v>240000</v>
      </c>
      <c r="E25" s="15">
        <v>14961.84</v>
      </c>
      <c r="F25" s="16">
        <v>1.2E-2</v>
      </c>
      <c r="G25" s="16"/>
    </row>
    <row r="26" spans="1:7" x14ac:dyDescent="0.35">
      <c r="A26" s="13" t="s">
        <v>1396</v>
      </c>
      <c r="B26" s="32" t="s">
        <v>1397</v>
      </c>
      <c r="C26" s="32" t="s">
        <v>321</v>
      </c>
      <c r="D26" s="14">
        <v>2500000</v>
      </c>
      <c r="E26" s="15">
        <v>14807.5</v>
      </c>
      <c r="F26" s="16">
        <v>1.1900000000000001E-2</v>
      </c>
      <c r="G26" s="16"/>
    </row>
    <row r="27" spans="1:7" x14ac:dyDescent="0.35">
      <c r="A27" s="13" t="s">
        <v>485</v>
      </c>
      <c r="B27" s="32" t="s">
        <v>486</v>
      </c>
      <c r="C27" s="32" t="s">
        <v>393</v>
      </c>
      <c r="D27" s="14">
        <v>80000</v>
      </c>
      <c r="E27" s="15">
        <v>14349.04</v>
      </c>
      <c r="F27" s="16">
        <v>1.15E-2</v>
      </c>
      <c r="G27" s="16"/>
    </row>
    <row r="28" spans="1:7" x14ac:dyDescent="0.35">
      <c r="A28" s="13" t="s">
        <v>943</v>
      </c>
      <c r="B28" s="32" t="s">
        <v>944</v>
      </c>
      <c r="C28" s="32" t="s">
        <v>371</v>
      </c>
      <c r="D28" s="14">
        <v>169561</v>
      </c>
      <c r="E28" s="15">
        <v>12371.76</v>
      </c>
      <c r="F28" s="16">
        <v>0.01</v>
      </c>
      <c r="G28" s="16"/>
    </row>
    <row r="29" spans="1:7" x14ac:dyDescent="0.35">
      <c r="A29" s="13" t="s">
        <v>314</v>
      </c>
      <c r="B29" s="32" t="s">
        <v>315</v>
      </c>
      <c r="C29" s="32" t="s">
        <v>299</v>
      </c>
      <c r="D29" s="14">
        <v>1531035</v>
      </c>
      <c r="E29" s="15">
        <v>12170.96</v>
      </c>
      <c r="F29" s="16">
        <v>9.7999999999999997E-3</v>
      </c>
      <c r="G29" s="16"/>
    </row>
    <row r="30" spans="1:7" x14ac:dyDescent="0.35">
      <c r="A30" s="13" t="s">
        <v>832</v>
      </c>
      <c r="B30" s="32" t="s">
        <v>833</v>
      </c>
      <c r="C30" s="32" t="s">
        <v>398</v>
      </c>
      <c r="D30" s="14">
        <v>858816</v>
      </c>
      <c r="E30" s="15">
        <v>11620.64</v>
      </c>
      <c r="F30" s="16">
        <v>9.4000000000000004E-3</v>
      </c>
      <c r="G30" s="16"/>
    </row>
    <row r="31" spans="1:7" x14ac:dyDescent="0.35">
      <c r="A31" s="13" t="s">
        <v>542</v>
      </c>
      <c r="B31" s="32" t="s">
        <v>543</v>
      </c>
      <c r="C31" s="32" t="s">
        <v>544</v>
      </c>
      <c r="D31" s="14">
        <v>420711</v>
      </c>
      <c r="E31" s="15">
        <v>11277.79</v>
      </c>
      <c r="F31" s="16">
        <v>9.1000000000000004E-3</v>
      </c>
      <c r="G31" s="16"/>
    </row>
    <row r="32" spans="1:7" x14ac:dyDescent="0.35">
      <c r="A32" s="13" t="s">
        <v>448</v>
      </c>
      <c r="B32" s="32" t="s">
        <v>449</v>
      </c>
      <c r="C32" s="32" t="s">
        <v>321</v>
      </c>
      <c r="D32" s="14">
        <v>463581</v>
      </c>
      <c r="E32" s="15">
        <v>10920.58</v>
      </c>
      <c r="F32" s="16">
        <v>8.8000000000000005E-3</v>
      </c>
      <c r="G32" s="16"/>
    </row>
    <row r="33" spans="1:7" x14ac:dyDescent="0.35">
      <c r="A33" s="13" t="s">
        <v>357</v>
      </c>
      <c r="B33" s="32" t="s">
        <v>358</v>
      </c>
      <c r="C33" s="32" t="s">
        <v>307</v>
      </c>
      <c r="D33" s="14">
        <v>155621</v>
      </c>
      <c r="E33" s="15">
        <v>10049.540000000001</v>
      </c>
      <c r="F33" s="16">
        <v>8.0999999999999996E-3</v>
      </c>
      <c r="G33" s="16"/>
    </row>
    <row r="34" spans="1:7" x14ac:dyDescent="0.35">
      <c r="A34" s="13" t="s">
        <v>350</v>
      </c>
      <c r="B34" s="32" t="s">
        <v>351</v>
      </c>
      <c r="C34" s="32" t="s">
        <v>331</v>
      </c>
      <c r="D34" s="14">
        <v>402475</v>
      </c>
      <c r="E34" s="15">
        <v>9364.99</v>
      </c>
      <c r="F34" s="16">
        <v>7.4999999999999997E-3</v>
      </c>
      <c r="G34" s="16"/>
    </row>
    <row r="35" spans="1:7" x14ac:dyDescent="0.35">
      <c r="A35" s="13" t="s">
        <v>521</v>
      </c>
      <c r="B35" s="32" t="s">
        <v>522</v>
      </c>
      <c r="C35" s="32" t="s">
        <v>523</v>
      </c>
      <c r="D35" s="14">
        <v>1442788</v>
      </c>
      <c r="E35" s="15">
        <v>9226.6299999999992</v>
      </c>
      <c r="F35" s="16">
        <v>7.4000000000000003E-3</v>
      </c>
      <c r="G35" s="16"/>
    </row>
    <row r="36" spans="1:7" x14ac:dyDescent="0.35">
      <c r="A36" s="13" t="s">
        <v>1907</v>
      </c>
      <c r="B36" s="32" t="s">
        <v>1908</v>
      </c>
      <c r="C36" s="32" t="s">
        <v>299</v>
      </c>
      <c r="D36" s="14">
        <v>8669234</v>
      </c>
      <c r="E36" s="15">
        <v>8910.24</v>
      </c>
      <c r="F36" s="16">
        <v>7.1999999999999998E-3</v>
      </c>
      <c r="G36" s="16"/>
    </row>
    <row r="37" spans="1:7" x14ac:dyDescent="0.35">
      <c r="A37" s="13" t="s">
        <v>419</v>
      </c>
      <c r="B37" s="32" t="s">
        <v>420</v>
      </c>
      <c r="C37" s="32" t="s">
        <v>421</v>
      </c>
      <c r="D37" s="14">
        <v>700597</v>
      </c>
      <c r="E37" s="15">
        <v>8708.42</v>
      </c>
      <c r="F37" s="16">
        <v>7.0000000000000001E-3</v>
      </c>
      <c r="G37" s="16"/>
    </row>
    <row r="38" spans="1:7" x14ac:dyDescent="0.35">
      <c r="A38" s="13" t="s">
        <v>1193</v>
      </c>
      <c r="B38" s="32" t="s">
        <v>1194</v>
      </c>
      <c r="C38" s="32" t="s">
        <v>304</v>
      </c>
      <c r="D38" s="14">
        <v>2966189</v>
      </c>
      <c r="E38" s="15">
        <v>8674.6200000000008</v>
      </c>
      <c r="F38" s="16">
        <v>7.0000000000000001E-3</v>
      </c>
      <c r="G38" s="16"/>
    </row>
    <row r="39" spans="1:7" x14ac:dyDescent="0.35">
      <c r="A39" s="13" t="s">
        <v>534</v>
      </c>
      <c r="B39" s="32" t="s">
        <v>535</v>
      </c>
      <c r="C39" s="32" t="s">
        <v>477</v>
      </c>
      <c r="D39" s="14">
        <v>1345881</v>
      </c>
      <c r="E39" s="15">
        <v>8593.4500000000007</v>
      </c>
      <c r="F39" s="16">
        <v>6.8999999999999999E-3</v>
      </c>
      <c r="G39" s="16"/>
    </row>
    <row r="40" spans="1:7" x14ac:dyDescent="0.35">
      <c r="A40" s="13" t="s">
        <v>1222</v>
      </c>
      <c r="B40" s="32" t="s">
        <v>1223</v>
      </c>
      <c r="C40" s="32" t="s">
        <v>356</v>
      </c>
      <c r="D40" s="14">
        <v>600387</v>
      </c>
      <c r="E40" s="15">
        <v>8398.51</v>
      </c>
      <c r="F40" s="16">
        <v>6.7999999999999996E-3</v>
      </c>
      <c r="G40" s="16"/>
    </row>
    <row r="41" spans="1:7" x14ac:dyDescent="0.35">
      <c r="A41" s="13" t="s">
        <v>354</v>
      </c>
      <c r="B41" s="32" t="s">
        <v>355</v>
      </c>
      <c r="C41" s="32" t="s">
        <v>356</v>
      </c>
      <c r="D41" s="14">
        <v>1865101</v>
      </c>
      <c r="E41" s="15">
        <v>8364.98</v>
      </c>
      <c r="F41" s="16">
        <v>6.7000000000000002E-3</v>
      </c>
      <c r="G41" s="16"/>
    </row>
    <row r="42" spans="1:7" x14ac:dyDescent="0.35">
      <c r="A42" s="13" t="s">
        <v>383</v>
      </c>
      <c r="B42" s="32" t="s">
        <v>384</v>
      </c>
      <c r="C42" s="32" t="s">
        <v>321</v>
      </c>
      <c r="D42" s="14">
        <v>246289</v>
      </c>
      <c r="E42" s="15">
        <v>8275.43</v>
      </c>
      <c r="F42" s="16">
        <v>6.7000000000000002E-3</v>
      </c>
      <c r="G42" s="16"/>
    </row>
    <row r="43" spans="1:7" x14ac:dyDescent="0.35">
      <c r="A43" s="13" t="s">
        <v>1231</v>
      </c>
      <c r="B43" s="32" t="s">
        <v>1232</v>
      </c>
      <c r="C43" s="32" t="s">
        <v>436</v>
      </c>
      <c r="D43" s="14">
        <v>1318447</v>
      </c>
      <c r="E43" s="15">
        <v>8135.48</v>
      </c>
      <c r="F43" s="16">
        <v>6.4999999999999997E-3</v>
      </c>
      <c r="G43" s="16"/>
    </row>
    <row r="44" spans="1:7" x14ac:dyDescent="0.35">
      <c r="A44" s="13" t="s">
        <v>1400</v>
      </c>
      <c r="B44" s="32" t="s">
        <v>1401</v>
      </c>
      <c r="C44" s="32" t="s">
        <v>368</v>
      </c>
      <c r="D44" s="14">
        <v>1639058</v>
      </c>
      <c r="E44" s="15">
        <v>8023.19</v>
      </c>
      <c r="F44" s="16">
        <v>6.4999999999999997E-3</v>
      </c>
      <c r="G44" s="16"/>
    </row>
    <row r="45" spans="1:7" x14ac:dyDescent="0.35">
      <c r="A45" s="13" t="s">
        <v>1391</v>
      </c>
      <c r="B45" s="32" t="s">
        <v>1392</v>
      </c>
      <c r="C45" s="32" t="s">
        <v>356</v>
      </c>
      <c r="D45" s="14">
        <v>1559441</v>
      </c>
      <c r="E45" s="15">
        <v>7808.12</v>
      </c>
      <c r="F45" s="16">
        <v>6.3E-3</v>
      </c>
      <c r="G45" s="16"/>
    </row>
    <row r="46" spans="1:7" x14ac:dyDescent="0.35">
      <c r="A46" s="13" t="s">
        <v>2076</v>
      </c>
      <c r="B46" s="32" t="s">
        <v>2077</v>
      </c>
      <c r="C46" s="32" t="s">
        <v>1404</v>
      </c>
      <c r="D46" s="14">
        <v>4011412</v>
      </c>
      <c r="E46" s="15">
        <v>7660.99</v>
      </c>
      <c r="F46" s="16">
        <v>6.1999999999999998E-3</v>
      </c>
      <c r="G46" s="16"/>
    </row>
    <row r="47" spans="1:7" x14ac:dyDescent="0.35">
      <c r="A47" s="13" t="s">
        <v>811</v>
      </c>
      <c r="B47" s="32" t="s">
        <v>812</v>
      </c>
      <c r="C47" s="32" t="s">
        <v>441</v>
      </c>
      <c r="D47" s="14">
        <v>255076</v>
      </c>
      <c r="E47" s="15">
        <v>7408.04</v>
      </c>
      <c r="F47" s="16">
        <v>6.0000000000000001E-3</v>
      </c>
      <c r="G47" s="16"/>
    </row>
    <row r="48" spans="1:7" x14ac:dyDescent="0.35">
      <c r="A48" s="13" t="s">
        <v>352</v>
      </c>
      <c r="B48" s="32" t="s">
        <v>353</v>
      </c>
      <c r="C48" s="32" t="s">
        <v>307</v>
      </c>
      <c r="D48" s="14">
        <v>432511</v>
      </c>
      <c r="E48" s="15">
        <v>7379.5</v>
      </c>
      <c r="F48" s="16">
        <v>5.8999999999999999E-3</v>
      </c>
      <c r="G48" s="16"/>
    </row>
    <row r="49" spans="1:7" x14ac:dyDescent="0.35">
      <c r="A49" s="13" t="s">
        <v>1235</v>
      </c>
      <c r="B49" s="32" t="s">
        <v>1236</v>
      </c>
      <c r="C49" s="32" t="s">
        <v>340</v>
      </c>
      <c r="D49" s="14">
        <v>2376359</v>
      </c>
      <c r="E49" s="15">
        <v>7335.82</v>
      </c>
      <c r="F49" s="16">
        <v>5.8999999999999999E-3</v>
      </c>
      <c r="G49" s="16"/>
    </row>
    <row r="50" spans="1:7" x14ac:dyDescent="0.35">
      <c r="A50" s="13" t="s">
        <v>556</v>
      </c>
      <c r="B50" s="32" t="s">
        <v>557</v>
      </c>
      <c r="C50" s="32" t="s">
        <v>414</v>
      </c>
      <c r="D50" s="14">
        <v>100000</v>
      </c>
      <c r="E50" s="15">
        <v>7272.35</v>
      </c>
      <c r="F50" s="16">
        <v>5.8999999999999999E-3</v>
      </c>
      <c r="G50" s="16"/>
    </row>
    <row r="51" spans="1:7" x14ac:dyDescent="0.35">
      <c r="A51" s="13" t="s">
        <v>1183</v>
      </c>
      <c r="B51" s="32" t="s">
        <v>1184</v>
      </c>
      <c r="C51" s="32" t="s">
        <v>310</v>
      </c>
      <c r="D51" s="14">
        <v>2606046</v>
      </c>
      <c r="E51" s="15">
        <v>7246.11</v>
      </c>
      <c r="F51" s="16">
        <v>5.7999999999999996E-3</v>
      </c>
      <c r="G51" s="16"/>
    </row>
    <row r="52" spans="1:7" x14ac:dyDescent="0.35">
      <c r="A52" s="13" t="s">
        <v>549</v>
      </c>
      <c r="B52" s="32" t="s">
        <v>550</v>
      </c>
      <c r="C52" s="32" t="s">
        <v>551</v>
      </c>
      <c r="D52" s="14">
        <v>15135</v>
      </c>
      <c r="E52" s="15">
        <v>7191.3</v>
      </c>
      <c r="F52" s="16">
        <v>5.7999999999999996E-3</v>
      </c>
      <c r="G52" s="16"/>
    </row>
    <row r="53" spans="1:7" x14ac:dyDescent="0.35">
      <c r="A53" s="13" t="s">
        <v>1239</v>
      </c>
      <c r="B53" s="32" t="s">
        <v>1240</v>
      </c>
      <c r="C53" s="32" t="s">
        <v>1241</v>
      </c>
      <c r="D53" s="14">
        <v>5148615</v>
      </c>
      <c r="E53" s="15">
        <v>7107.66</v>
      </c>
      <c r="F53" s="16">
        <v>5.7000000000000002E-3</v>
      </c>
      <c r="G53" s="16"/>
    </row>
    <row r="54" spans="1:7" x14ac:dyDescent="0.35">
      <c r="A54" s="13" t="s">
        <v>821</v>
      </c>
      <c r="B54" s="32" t="s">
        <v>822</v>
      </c>
      <c r="C54" s="32" t="s">
        <v>368</v>
      </c>
      <c r="D54" s="14">
        <v>20019</v>
      </c>
      <c r="E54" s="15">
        <v>6826.52</v>
      </c>
      <c r="F54" s="16">
        <v>5.4999999999999997E-3</v>
      </c>
      <c r="G54" s="16"/>
    </row>
    <row r="55" spans="1:7" x14ac:dyDescent="0.35">
      <c r="A55" s="13" t="s">
        <v>1195</v>
      </c>
      <c r="B55" s="32" t="s">
        <v>1196</v>
      </c>
      <c r="C55" s="32" t="s">
        <v>356</v>
      </c>
      <c r="D55" s="14">
        <v>433273</v>
      </c>
      <c r="E55" s="15">
        <v>6794.15</v>
      </c>
      <c r="F55" s="16">
        <v>5.4999999999999997E-3</v>
      </c>
      <c r="G55" s="16"/>
    </row>
    <row r="56" spans="1:7" x14ac:dyDescent="0.35">
      <c r="A56" s="13" t="s">
        <v>813</v>
      </c>
      <c r="B56" s="32" t="s">
        <v>814</v>
      </c>
      <c r="C56" s="32" t="s">
        <v>477</v>
      </c>
      <c r="D56" s="14">
        <v>409893</v>
      </c>
      <c r="E56" s="15">
        <v>6662.61</v>
      </c>
      <c r="F56" s="16">
        <v>5.4000000000000003E-3</v>
      </c>
      <c r="G56" s="16"/>
    </row>
    <row r="57" spans="1:7" x14ac:dyDescent="0.35">
      <c r="A57" s="13" t="s">
        <v>444</v>
      </c>
      <c r="B57" s="32" t="s">
        <v>445</v>
      </c>
      <c r="C57" s="32" t="s">
        <v>356</v>
      </c>
      <c r="D57" s="14">
        <v>311554</v>
      </c>
      <c r="E57" s="15">
        <v>6655.26</v>
      </c>
      <c r="F57" s="16">
        <v>5.4000000000000003E-3</v>
      </c>
      <c r="G57" s="16"/>
    </row>
    <row r="58" spans="1:7" x14ac:dyDescent="0.35">
      <c r="A58" s="13" t="s">
        <v>322</v>
      </c>
      <c r="B58" s="32" t="s">
        <v>323</v>
      </c>
      <c r="C58" s="32" t="s">
        <v>324</v>
      </c>
      <c r="D58" s="14">
        <v>2216952</v>
      </c>
      <c r="E58" s="15">
        <v>6498.99</v>
      </c>
      <c r="F58" s="16">
        <v>5.1999999999999998E-3</v>
      </c>
      <c r="G58" s="16"/>
    </row>
    <row r="59" spans="1:7" x14ac:dyDescent="0.35">
      <c r="A59" s="13" t="s">
        <v>1248</v>
      </c>
      <c r="B59" s="32" t="s">
        <v>1249</v>
      </c>
      <c r="C59" s="32" t="s">
        <v>337</v>
      </c>
      <c r="D59" s="14">
        <v>2946008</v>
      </c>
      <c r="E59" s="15">
        <v>6413.16</v>
      </c>
      <c r="F59" s="16">
        <v>5.1999999999999998E-3</v>
      </c>
      <c r="G59" s="16"/>
    </row>
    <row r="60" spans="1:7" x14ac:dyDescent="0.35">
      <c r="A60" s="13" t="s">
        <v>1233</v>
      </c>
      <c r="B60" s="32" t="s">
        <v>1234</v>
      </c>
      <c r="C60" s="32" t="s">
        <v>307</v>
      </c>
      <c r="D60" s="14">
        <v>421913</v>
      </c>
      <c r="E60" s="15">
        <v>6179.76</v>
      </c>
      <c r="F60" s="16">
        <v>5.0000000000000001E-3</v>
      </c>
      <c r="G60" s="16"/>
    </row>
    <row r="61" spans="1:7" x14ac:dyDescent="0.35">
      <c r="A61" s="13" t="s">
        <v>545</v>
      </c>
      <c r="B61" s="32" t="s">
        <v>546</v>
      </c>
      <c r="C61" s="32" t="s">
        <v>334</v>
      </c>
      <c r="D61" s="14">
        <v>141426</v>
      </c>
      <c r="E61" s="15">
        <v>5938.55</v>
      </c>
      <c r="F61" s="16">
        <v>4.7999999999999996E-3</v>
      </c>
      <c r="G61" s="16"/>
    </row>
    <row r="62" spans="1:7" x14ac:dyDescent="0.35">
      <c r="A62" s="13" t="s">
        <v>1208</v>
      </c>
      <c r="B62" s="32" t="s">
        <v>1209</v>
      </c>
      <c r="C62" s="32" t="s">
        <v>398</v>
      </c>
      <c r="D62" s="14">
        <v>275000</v>
      </c>
      <c r="E62" s="15">
        <v>5708.73</v>
      </c>
      <c r="F62" s="16">
        <v>4.5999999999999999E-3</v>
      </c>
      <c r="G62" s="16"/>
    </row>
    <row r="63" spans="1:7" x14ac:dyDescent="0.35">
      <c r="A63" s="13" t="s">
        <v>405</v>
      </c>
      <c r="B63" s="32" t="s">
        <v>406</v>
      </c>
      <c r="C63" s="32" t="s">
        <v>407</v>
      </c>
      <c r="D63" s="14">
        <v>1481567</v>
      </c>
      <c r="E63" s="15">
        <v>5691.44</v>
      </c>
      <c r="F63" s="16">
        <v>4.5999999999999999E-3</v>
      </c>
      <c r="G63" s="16"/>
    </row>
    <row r="64" spans="1:7" x14ac:dyDescent="0.35">
      <c r="A64" s="13" t="s">
        <v>1405</v>
      </c>
      <c r="B64" s="32" t="s">
        <v>1406</v>
      </c>
      <c r="C64" s="32" t="s">
        <v>337</v>
      </c>
      <c r="D64" s="14">
        <v>1500000</v>
      </c>
      <c r="E64" s="15">
        <v>5645.25</v>
      </c>
      <c r="F64" s="16">
        <v>4.4999999999999997E-3</v>
      </c>
      <c r="G64" s="16"/>
    </row>
    <row r="65" spans="1:7" x14ac:dyDescent="0.35">
      <c r="A65" s="13" t="s">
        <v>898</v>
      </c>
      <c r="B65" s="32" t="s">
        <v>899</v>
      </c>
      <c r="C65" s="32" t="s">
        <v>321</v>
      </c>
      <c r="D65" s="14">
        <v>194477</v>
      </c>
      <c r="E65" s="15">
        <v>5601.72</v>
      </c>
      <c r="F65" s="16">
        <v>4.4999999999999997E-3</v>
      </c>
      <c r="G65" s="16"/>
    </row>
    <row r="66" spans="1:7" x14ac:dyDescent="0.35">
      <c r="A66" s="13" t="s">
        <v>1206</v>
      </c>
      <c r="B66" s="32" t="s">
        <v>1207</v>
      </c>
      <c r="C66" s="32" t="s">
        <v>421</v>
      </c>
      <c r="D66" s="14">
        <v>327111</v>
      </c>
      <c r="E66" s="15">
        <v>5541.26</v>
      </c>
      <c r="F66" s="16">
        <v>4.4999999999999997E-3</v>
      </c>
      <c r="G66" s="16"/>
    </row>
    <row r="67" spans="1:7" x14ac:dyDescent="0.35">
      <c r="A67" s="13" t="s">
        <v>391</v>
      </c>
      <c r="B67" s="32" t="s">
        <v>392</v>
      </c>
      <c r="C67" s="32" t="s">
        <v>393</v>
      </c>
      <c r="D67" s="14">
        <v>304763</v>
      </c>
      <c r="E67" s="15">
        <v>5455.11</v>
      </c>
      <c r="F67" s="16">
        <v>4.4000000000000003E-3</v>
      </c>
      <c r="G67" s="16"/>
    </row>
    <row r="68" spans="1:7" x14ac:dyDescent="0.35">
      <c r="A68" s="13" t="s">
        <v>1202</v>
      </c>
      <c r="B68" s="32" t="s">
        <v>1203</v>
      </c>
      <c r="C68" s="32" t="s">
        <v>321</v>
      </c>
      <c r="D68" s="14">
        <v>18129</v>
      </c>
      <c r="E68" s="15">
        <v>5391.75</v>
      </c>
      <c r="F68" s="16">
        <v>4.3E-3</v>
      </c>
      <c r="G68" s="16"/>
    </row>
    <row r="69" spans="1:7" x14ac:dyDescent="0.35">
      <c r="A69" s="13" t="s">
        <v>415</v>
      </c>
      <c r="B69" s="32" t="s">
        <v>416</v>
      </c>
      <c r="C69" s="32" t="s">
        <v>299</v>
      </c>
      <c r="D69" s="14">
        <v>1007311</v>
      </c>
      <c r="E69" s="15">
        <v>5338.24</v>
      </c>
      <c r="F69" s="16">
        <v>4.3E-3</v>
      </c>
      <c r="G69" s="16"/>
    </row>
    <row r="70" spans="1:7" x14ac:dyDescent="0.35">
      <c r="A70" s="13" t="s">
        <v>381</v>
      </c>
      <c r="B70" s="32" t="s">
        <v>382</v>
      </c>
      <c r="C70" s="32" t="s">
        <v>365</v>
      </c>
      <c r="D70" s="14">
        <v>352828</v>
      </c>
      <c r="E70" s="15">
        <v>4765.29</v>
      </c>
      <c r="F70" s="16">
        <v>3.8E-3</v>
      </c>
      <c r="G70" s="16"/>
    </row>
    <row r="71" spans="1:7" x14ac:dyDescent="0.35">
      <c r="A71" s="13" t="s">
        <v>1187</v>
      </c>
      <c r="B71" s="32" t="s">
        <v>1188</v>
      </c>
      <c r="C71" s="32" t="s">
        <v>340</v>
      </c>
      <c r="D71" s="14">
        <v>320287</v>
      </c>
      <c r="E71" s="15">
        <v>4759.3</v>
      </c>
      <c r="F71" s="16">
        <v>3.8E-3</v>
      </c>
      <c r="G71" s="16"/>
    </row>
    <row r="72" spans="1:7" x14ac:dyDescent="0.35">
      <c r="A72" s="13" t="s">
        <v>456</v>
      </c>
      <c r="B72" s="32" t="s">
        <v>457</v>
      </c>
      <c r="C72" s="32" t="s">
        <v>436</v>
      </c>
      <c r="D72" s="14">
        <v>264893</v>
      </c>
      <c r="E72" s="15">
        <v>4735.62</v>
      </c>
      <c r="F72" s="16">
        <v>3.8E-3</v>
      </c>
      <c r="G72" s="16"/>
    </row>
    <row r="73" spans="1:7" x14ac:dyDescent="0.35">
      <c r="A73" s="13" t="s">
        <v>497</v>
      </c>
      <c r="B73" s="32" t="s">
        <v>498</v>
      </c>
      <c r="C73" s="32" t="s">
        <v>414</v>
      </c>
      <c r="D73" s="14">
        <v>141141</v>
      </c>
      <c r="E73" s="15">
        <v>4620.96</v>
      </c>
      <c r="F73" s="16">
        <v>3.7000000000000002E-3</v>
      </c>
      <c r="G73" s="16"/>
    </row>
    <row r="74" spans="1:7" x14ac:dyDescent="0.35">
      <c r="A74" s="13" t="s">
        <v>507</v>
      </c>
      <c r="B74" s="32" t="s">
        <v>508</v>
      </c>
      <c r="C74" s="32" t="s">
        <v>509</v>
      </c>
      <c r="D74" s="14">
        <v>1062833</v>
      </c>
      <c r="E74" s="15">
        <v>4578.1499999999996</v>
      </c>
      <c r="F74" s="16">
        <v>3.7000000000000002E-3</v>
      </c>
      <c r="G74" s="16"/>
    </row>
    <row r="75" spans="1:7" x14ac:dyDescent="0.35">
      <c r="A75" s="13" t="s">
        <v>2046</v>
      </c>
      <c r="B75" s="32" t="s">
        <v>2047</v>
      </c>
      <c r="C75" s="32" t="s">
        <v>368</v>
      </c>
      <c r="D75" s="14">
        <v>1092327</v>
      </c>
      <c r="E75" s="15">
        <v>4550.09</v>
      </c>
      <c r="F75" s="16">
        <v>3.7000000000000002E-3</v>
      </c>
      <c r="G75" s="16"/>
    </row>
    <row r="76" spans="1:7" x14ac:dyDescent="0.35">
      <c r="A76" s="13" t="s">
        <v>376</v>
      </c>
      <c r="B76" s="32" t="s">
        <v>377</v>
      </c>
      <c r="C76" s="32" t="s">
        <v>378</v>
      </c>
      <c r="D76" s="14">
        <v>733791</v>
      </c>
      <c r="E76" s="15">
        <v>4420.72</v>
      </c>
      <c r="F76" s="16">
        <v>3.5999999999999999E-3</v>
      </c>
      <c r="G76" s="16"/>
    </row>
    <row r="77" spans="1:7" x14ac:dyDescent="0.35">
      <c r="A77" s="13" t="s">
        <v>2054</v>
      </c>
      <c r="B77" s="32" t="s">
        <v>2055</v>
      </c>
      <c r="C77" s="32" t="s">
        <v>340</v>
      </c>
      <c r="D77" s="14">
        <v>1099918</v>
      </c>
      <c r="E77" s="15">
        <v>4316.08</v>
      </c>
      <c r="F77" s="16">
        <v>3.5000000000000001E-3</v>
      </c>
      <c r="G77" s="16"/>
    </row>
    <row r="78" spans="1:7" x14ac:dyDescent="0.35">
      <c r="A78" s="13" t="s">
        <v>1398</v>
      </c>
      <c r="B78" s="32" t="s">
        <v>1399</v>
      </c>
      <c r="C78" s="32" t="s">
        <v>310</v>
      </c>
      <c r="D78" s="14">
        <v>116321</v>
      </c>
      <c r="E78" s="15">
        <v>4143.18</v>
      </c>
      <c r="F78" s="16">
        <v>3.3E-3</v>
      </c>
      <c r="G78" s="16"/>
    </row>
    <row r="79" spans="1:7" x14ac:dyDescent="0.35">
      <c r="A79" s="13" t="s">
        <v>1237</v>
      </c>
      <c r="B79" s="32" t="s">
        <v>1238</v>
      </c>
      <c r="C79" s="32" t="s">
        <v>299</v>
      </c>
      <c r="D79" s="14">
        <v>738550</v>
      </c>
      <c r="E79" s="15">
        <v>4129.2299999999996</v>
      </c>
      <c r="F79" s="16">
        <v>3.3E-3</v>
      </c>
      <c r="G79" s="16"/>
    </row>
    <row r="80" spans="1:7" x14ac:dyDescent="0.35">
      <c r="A80" s="13" t="s">
        <v>949</v>
      </c>
      <c r="B80" s="32" t="s">
        <v>950</v>
      </c>
      <c r="C80" s="32" t="s">
        <v>321</v>
      </c>
      <c r="D80" s="14">
        <v>70039</v>
      </c>
      <c r="E80" s="15">
        <v>3945.93</v>
      </c>
      <c r="F80" s="16">
        <v>3.2000000000000002E-3</v>
      </c>
      <c r="G80" s="16"/>
    </row>
    <row r="81" spans="1:7" x14ac:dyDescent="0.35">
      <c r="A81" s="13" t="s">
        <v>2022</v>
      </c>
      <c r="B81" s="32" t="s">
        <v>2023</v>
      </c>
      <c r="C81" s="32" t="s">
        <v>368</v>
      </c>
      <c r="D81" s="14">
        <v>303030</v>
      </c>
      <c r="E81" s="15">
        <v>3937.87</v>
      </c>
      <c r="F81" s="16">
        <v>3.2000000000000002E-3</v>
      </c>
      <c r="G81" s="16"/>
    </row>
    <row r="82" spans="1:7" x14ac:dyDescent="0.35">
      <c r="A82" s="13" t="s">
        <v>491</v>
      </c>
      <c r="B82" s="32" t="s">
        <v>492</v>
      </c>
      <c r="C82" s="32" t="s">
        <v>421</v>
      </c>
      <c r="D82" s="14">
        <v>229142</v>
      </c>
      <c r="E82" s="15">
        <v>3744.18</v>
      </c>
      <c r="F82" s="16">
        <v>3.0000000000000001E-3</v>
      </c>
      <c r="G82" s="16"/>
    </row>
    <row r="83" spans="1:7" x14ac:dyDescent="0.35">
      <c r="A83" s="13" t="s">
        <v>432</v>
      </c>
      <c r="B83" s="32" t="s">
        <v>433</v>
      </c>
      <c r="C83" s="32" t="s">
        <v>321</v>
      </c>
      <c r="D83" s="14">
        <v>241382</v>
      </c>
      <c r="E83" s="15">
        <v>3690.73</v>
      </c>
      <c r="F83" s="16">
        <v>3.0000000000000001E-3</v>
      </c>
      <c r="G83" s="16"/>
    </row>
    <row r="84" spans="1:7" x14ac:dyDescent="0.35">
      <c r="A84" s="13" t="s">
        <v>1407</v>
      </c>
      <c r="B84" s="32" t="s">
        <v>1408</v>
      </c>
      <c r="C84" s="32" t="s">
        <v>1404</v>
      </c>
      <c r="D84" s="14">
        <v>250000</v>
      </c>
      <c r="E84" s="15">
        <v>3211</v>
      </c>
      <c r="F84" s="16">
        <v>2.5999999999999999E-3</v>
      </c>
      <c r="G84" s="16"/>
    </row>
    <row r="85" spans="1:7" x14ac:dyDescent="0.35">
      <c r="A85" s="13" t="s">
        <v>1415</v>
      </c>
      <c r="B85" s="32" t="s">
        <v>1416</v>
      </c>
      <c r="C85" s="32" t="s">
        <v>368</v>
      </c>
      <c r="D85" s="14">
        <v>58750</v>
      </c>
      <c r="E85" s="15">
        <v>3163.75</v>
      </c>
      <c r="F85" s="16">
        <v>2.5000000000000001E-3</v>
      </c>
      <c r="G85" s="16"/>
    </row>
    <row r="86" spans="1:7" x14ac:dyDescent="0.35">
      <c r="A86" s="13" t="s">
        <v>959</v>
      </c>
      <c r="B86" s="32" t="s">
        <v>960</v>
      </c>
      <c r="C86" s="32" t="s">
        <v>321</v>
      </c>
      <c r="D86" s="14">
        <v>851794</v>
      </c>
      <c r="E86" s="15">
        <v>3112.03</v>
      </c>
      <c r="F86" s="16">
        <v>2.5000000000000001E-3</v>
      </c>
      <c r="G86" s="16"/>
    </row>
    <row r="87" spans="1:7" x14ac:dyDescent="0.35">
      <c r="A87" s="13" t="s">
        <v>1983</v>
      </c>
      <c r="B87" s="32" t="s">
        <v>1984</v>
      </c>
      <c r="C87" s="32" t="s">
        <v>310</v>
      </c>
      <c r="D87" s="14">
        <v>600591</v>
      </c>
      <c r="E87" s="15">
        <v>3085.84</v>
      </c>
      <c r="F87" s="16">
        <v>2.5000000000000001E-3</v>
      </c>
      <c r="G87" s="16"/>
    </row>
    <row r="88" spans="1:7" x14ac:dyDescent="0.35">
      <c r="A88" s="13" t="s">
        <v>1421</v>
      </c>
      <c r="B88" s="32" t="s">
        <v>1422</v>
      </c>
      <c r="C88" s="32" t="s">
        <v>421</v>
      </c>
      <c r="D88" s="14">
        <v>987600</v>
      </c>
      <c r="E88" s="15">
        <v>2713.04</v>
      </c>
      <c r="F88" s="16">
        <v>2.2000000000000001E-3</v>
      </c>
      <c r="G88" s="16"/>
    </row>
    <row r="89" spans="1:7" x14ac:dyDescent="0.35">
      <c r="A89" s="13" t="s">
        <v>512</v>
      </c>
      <c r="B89" s="32" t="s">
        <v>513</v>
      </c>
      <c r="C89" s="32" t="s">
        <v>310</v>
      </c>
      <c r="D89" s="14">
        <v>2497808</v>
      </c>
      <c r="E89" s="15">
        <v>2658.42</v>
      </c>
      <c r="F89" s="16">
        <v>2.0999999999999999E-3</v>
      </c>
      <c r="G89" s="16"/>
    </row>
    <row r="90" spans="1:7" x14ac:dyDescent="0.35">
      <c r="A90" s="13" t="s">
        <v>834</v>
      </c>
      <c r="B90" s="32" t="s">
        <v>835</v>
      </c>
      <c r="C90" s="32" t="s">
        <v>474</v>
      </c>
      <c r="D90" s="14">
        <v>5210000</v>
      </c>
      <c r="E90" s="15">
        <v>2628.45</v>
      </c>
      <c r="F90" s="16">
        <v>2.0999999999999999E-3</v>
      </c>
      <c r="G90" s="16"/>
    </row>
    <row r="91" spans="1:7" x14ac:dyDescent="0.35">
      <c r="A91" s="13" t="s">
        <v>1860</v>
      </c>
      <c r="B91" s="32" t="s">
        <v>1861</v>
      </c>
      <c r="C91" s="32" t="s">
        <v>611</v>
      </c>
      <c r="D91" s="14">
        <v>1142838</v>
      </c>
      <c r="E91" s="15">
        <v>2519.96</v>
      </c>
      <c r="F91" s="16">
        <v>2E-3</v>
      </c>
      <c r="G91" s="16"/>
    </row>
    <row r="92" spans="1:7" x14ac:dyDescent="0.35">
      <c r="A92" s="13" t="s">
        <v>458</v>
      </c>
      <c r="B92" s="32" t="s">
        <v>459</v>
      </c>
      <c r="C92" s="32" t="s">
        <v>340</v>
      </c>
      <c r="D92" s="14">
        <v>1620396</v>
      </c>
      <c r="E92" s="15">
        <v>2060.98</v>
      </c>
      <c r="F92" s="16">
        <v>1.6999999999999999E-3</v>
      </c>
      <c r="G92" s="16"/>
    </row>
    <row r="93" spans="1:7" x14ac:dyDescent="0.35">
      <c r="A93" s="13" t="s">
        <v>574</v>
      </c>
      <c r="B93" s="32" t="s">
        <v>575</v>
      </c>
      <c r="C93" s="32" t="s">
        <v>334</v>
      </c>
      <c r="D93" s="14">
        <v>274953</v>
      </c>
      <c r="E93" s="15">
        <v>1998.91</v>
      </c>
      <c r="F93" s="16">
        <v>1.6000000000000001E-3</v>
      </c>
      <c r="G93" s="16"/>
    </row>
    <row r="94" spans="1:7" x14ac:dyDescent="0.35">
      <c r="A94" s="13" t="s">
        <v>886</v>
      </c>
      <c r="B94" s="32" t="s">
        <v>887</v>
      </c>
      <c r="C94" s="32" t="s">
        <v>368</v>
      </c>
      <c r="D94" s="14">
        <v>277890</v>
      </c>
      <c r="E94" s="15">
        <v>1771.97</v>
      </c>
      <c r="F94" s="16">
        <v>1.4E-3</v>
      </c>
      <c r="G94" s="16"/>
    </row>
    <row r="95" spans="1:7" x14ac:dyDescent="0.35">
      <c r="A95" s="13" t="s">
        <v>1879</v>
      </c>
      <c r="B95" s="32" t="s">
        <v>1880</v>
      </c>
      <c r="C95" s="32" t="s">
        <v>1881</v>
      </c>
      <c r="D95" s="14">
        <v>50400</v>
      </c>
      <c r="E95" s="15">
        <v>1274.44</v>
      </c>
      <c r="F95" s="16">
        <v>1E-3</v>
      </c>
      <c r="G95" s="16"/>
    </row>
    <row r="96" spans="1:7" x14ac:dyDescent="0.35">
      <c r="A96" s="13" t="s">
        <v>1419</v>
      </c>
      <c r="B96" s="32" t="s">
        <v>1420</v>
      </c>
      <c r="C96" s="32" t="s">
        <v>1404</v>
      </c>
      <c r="D96" s="14">
        <v>273875</v>
      </c>
      <c r="E96" s="15">
        <v>1138.3599999999999</v>
      </c>
      <c r="F96" s="16">
        <v>8.9999999999999998E-4</v>
      </c>
      <c r="G96" s="16"/>
    </row>
    <row r="97" spans="1:7" x14ac:dyDescent="0.35">
      <c r="A97" s="13" t="s">
        <v>963</v>
      </c>
      <c r="B97" s="32" t="s">
        <v>964</v>
      </c>
      <c r="C97" s="32" t="s">
        <v>321</v>
      </c>
      <c r="D97" s="14">
        <v>34930</v>
      </c>
      <c r="E97" s="15">
        <v>786.57</v>
      </c>
      <c r="F97" s="16">
        <v>5.9999999999999995E-4</v>
      </c>
      <c r="G97" s="16"/>
    </row>
    <row r="98" spans="1:7" x14ac:dyDescent="0.35">
      <c r="A98" s="13" t="s">
        <v>2028</v>
      </c>
      <c r="B98" s="32" t="s">
        <v>2029</v>
      </c>
      <c r="C98" s="32" t="s">
        <v>844</v>
      </c>
      <c r="D98" s="14">
        <v>326250</v>
      </c>
      <c r="E98" s="15">
        <v>256.3</v>
      </c>
      <c r="F98" s="16">
        <v>2.0000000000000001E-4</v>
      </c>
      <c r="G98" s="16"/>
    </row>
    <row r="99" spans="1:7" x14ac:dyDescent="0.35">
      <c r="A99" s="13" t="s">
        <v>410</v>
      </c>
      <c r="B99" s="32" t="s">
        <v>411</v>
      </c>
      <c r="C99" s="32" t="s">
        <v>304</v>
      </c>
      <c r="D99" s="14">
        <v>48600</v>
      </c>
      <c r="E99" s="15">
        <v>198.65</v>
      </c>
      <c r="F99" s="16">
        <v>2.0000000000000001E-4</v>
      </c>
      <c r="G99" s="16"/>
    </row>
    <row r="100" spans="1:7" x14ac:dyDescent="0.35">
      <c r="A100" s="13" t="s">
        <v>1212</v>
      </c>
      <c r="B100" s="32" t="s">
        <v>1213</v>
      </c>
      <c r="C100" s="32" t="s">
        <v>318</v>
      </c>
      <c r="D100" s="14">
        <v>56100</v>
      </c>
      <c r="E100" s="15">
        <v>191.75</v>
      </c>
      <c r="F100" s="16">
        <v>2.0000000000000001E-4</v>
      </c>
      <c r="G100" s="16"/>
    </row>
    <row r="101" spans="1:7" x14ac:dyDescent="0.35">
      <c r="A101" s="13" t="s">
        <v>344</v>
      </c>
      <c r="B101" s="32" t="s">
        <v>345</v>
      </c>
      <c r="C101" s="32" t="s">
        <v>346</v>
      </c>
      <c r="D101" s="14">
        <v>3598</v>
      </c>
      <c r="E101" s="15">
        <v>75.88</v>
      </c>
      <c r="F101" s="16">
        <v>1E-4</v>
      </c>
      <c r="G101" s="16"/>
    </row>
    <row r="102" spans="1:7" x14ac:dyDescent="0.35">
      <c r="A102" s="13" t="s">
        <v>913</v>
      </c>
      <c r="B102" s="32" t="s">
        <v>914</v>
      </c>
      <c r="C102" s="32" t="s">
        <v>551</v>
      </c>
      <c r="D102" s="14">
        <v>1642</v>
      </c>
      <c r="E102" s="15">
        <v>6.01</v>
      </c>
      <c r="F102" s="16">
        <v>0</v>
      </c>
      <c r="G102" s="16"/>
    </row>
    <row r="103" spans="1:7" x14ac:dyDescent="0.35">
      <c r="A103" s="17" t="s">
        <v>193</v>
      </c>
      <c r="B103" s="33"/>
      <c r="C103" s="33"/>
      <c r="D103" s="18"/>
      <c r="E103" s="37">
        <v>936580.39</v>
      </c>
      <c r="F103" s="38">
        <v>0.754</v>
      </c>
      <c r="G103" s="21"/>
    </row>
    <row r="104" spans="1:7" x14ac:dyDescent="0.35">
      <c r="A104" s="17" t="s">
        <v>514</v>
      </c>
      <c r="B104" s="32"/>
      <c r="C104" s="32"/>
      <c r="D104" s="14"/>
      <c r="E104" s="15"/>
      <c r="F104" s="16"/>
      <c r="G104" s="16"/>
    </row>
    <row r="105" spans="1:7" x14ac:dyDescent="0.35">
      <c r="A105" s="17" t="s">
        <v>193</v>
      </c>
      <c r="B105" s="32"/>
      <c r="C105" s="32"/>
      <c r="D105" s="14"/>
      <c r="E105" s="39" t="s">
        <v>131</v>
      </c>
      <c r="F105" s="40" t="s">
        <v>131</v>
      </c>
      <c r="G105" s="16"/>
    </row>
    <row r="106" spans="1:7" x14ac:dyDescent="0.35">
      <c r="A106" s="17" t="s">
        <v>2470</v>
      </c>
      <c r="B106" s="32"/>
      <c r="C106" s="32"/>
      <c r="D106" s="14"/>
      <c r="E106" s="68"/>
      <c r="F106" s="69"/>
      <c r="G106" s="16"/>
    </row>
    <row r="107" spans="1:7" x14ac:dyDescent="0.35">
      <c r="A107" s="13" t="s">
        <v>2471</v>
      </c>
      <c r="B107" s="32" t="s">
        <v>2472</v>
      </c>
      <c r="C107" s="32"/>
      <c r="D107" s="14">
        <v>9000</v>
      </c>
      <c r="E107" s="15">
        <v>8957.16</v>
      </c>
      <c r="F107" s="16">
        <v>7.1999999999999998E-3</v>
      </c>
      <c r="G107" s="16">
        <v>7.9379000000000005E-2</v>
      </c>
    </row>
    <row r="108" spans="1:7" x14ac:dyDescent="0.35">
      <c r="A108" s="13" t="s">
        <v>2473</v>
      </c>
      <c r="B108" s="32" t="s">
        <v>2474</v>
      </c>
      <c r="C108" s="32"/>
      <c r="D108" s="14">
        <v>4880</v>
      </c>
      <c r="E108" s="15">
        <v>4017.86</v>
      </c>
      <c r="F108" s="16">
        <v>3.2000000000000002E-3</v>
      </c>
      <c r="G108" s="16">
        <v>0.148174</v>
      </c>
    </row>
    <row r="109" spans="1:7" x14ac:dyDescent="0.35">
      <c r="A109" s="17" t="s">
        <v>193</v>
      </c>
      <c r="B109" s="32"/>
      <c r="C109" s="32"/>
      <c r="D109" s="14"/>
      <c r="E109" s="37">
        <f>SUM(E107:E108)</f>
        <v>12975.02</v>
      </c>
      <c r="F109" s="38">
        <f>SUM(F107:F108)</f>
        <v>1.04E-2</v>
      </c>
      <c r="G109" s="21"/>
    </row>
    <row r="110" spans="1:7" x14ac:dyDescent="0.35">
      <c r="A110" s="17"/>
      <c r="B110" s="32"/>
      <c r="C110" s="32"/>
      <c r="D110" s="14"/>
      <c r="E110" s="68"/>
      <c r="F110" s="69"/>
      <c r="G110" s="16"/>
    </row>
    <row r="111" spans="1:7" x14ac:dyDescent="0.35">
      <c r="A111" s="24" t="s">
        <v>196</v>
      </c>
      <c r="B111" s="34"/>
      <c r="C111" s="34"/>
      <c r="D111" s="25"/>
      <c r="E111" s="29">
        <f>+E103+E109</f>
        <v>949555.41</v>
      </c>
      <c r="F111" s="30">
        <f>+F103+F109</f>
        <v>0.76439999999999997</v>
      </c>
      <c r="G111" s="21"/>
    </row>
    <row r="112" spans="1:7" x14ac:dyDescent="0.35">
      <c r="A112" s="13"/>
      <c r="B112" s="32"/>
      <c r="C112" s="32"/>
      <c r="D112" s="14"/>
      <c r="E112" s="15"/>
      <c r="F112" s="16"/>
      <c r="G112" s="16"/>
    </row>
    <row r="113" spans="1:7" x14ac:dyDescent="0.35">
      <c r="A113" s="17" t="s">
        <v>925</v>
      </c>
      <c r="B113" s="32"/>
      <c r="C113" s="32"/>
      <c r="D113" s="14"/>
      <c r="E113" s="15"/>
      <c r="F113" s="16"/>
      <c r="G113" s="16"/>
    </row>
    <row r="114" spans="1:7" x14ac:dyDescent="0.35">
      <c r="A114" s="17" t="s">
        <v>926</v>
      </c>
      <c r="B114" s="32"/>
      <c r="C114" s="32"/>
      <c r="D114" s="14"/>
      <c r="E114" s="15"/>
      <c r="F114" s="16"/>
      <c r="G114" s="16"/>
    </row>
    <row r="115" spans="1:7" x14ac:dyDescent="0.35">
      <c r="A115" s="13" t="s">
        <v>1424</v>
      </c>
      <c r="B115" s="32"/>
      <c r="C115" s="32" t="s">
        <v>1404</v>
      </c>
      <c r="D115" s="14">
        <v>1331000</v>
      </c>
      <c r="E115" s="15">
        <v>5475.07</v>
      </c>
      <c r="F115" s="16">
        <v>4.4050000000000001E-3</v>
      </c>
      <c r="G115" s="16"/>
    </row>
    <row r="116" spans="1:7" x14ac:dyDescent="0.35">
      <c r="A116" s="13" t="s">
        <v>2475</v>
      </c>
      <c r="B116" s="32"/>
      <c r="C116" s="32" t="s">
        <v>299</v>
      </c>
      <c r="D116" s="14">
        <v>511000</v>
      </c>
      <c r="E116" s="15">
        <v>2812.54</v>
      </c>
      <c r="F116" s="16">
        <v>2.2620000000000001E-3</v>
      </c>
      <c r="G116" s="16"/>
    </row>
    <row r="117" spans="1:7" x14ac:dyDescent="0.35">
      <c r="A117" s="13" t="s">
        <v>2294</v>
      </c>
      <c r="B117" s="32"/>
      <c r="C117" s="32" t="s">
        <v>611</v>
      </c>
      <c r="D117" s="14">
        <v>845000</v>
      </c>
      <c r="E117" s="15">
        <v>1873.03</v>
      </c>
      <c r="F117" s="16">
        <v>1.5070000000000001E-3</v>
      </c>
      <c r="G117" s="16"/>
    </row>
    <row r="118" spans="1:7" x14ac:dyDescent="0.35">
      <c r="A118" s="13" t="s">
        <v>2421</v>
      </c>
      <c r="B118" s="32"/>
      <c r="C118" s="32" t="s">
        <v>307</v>
      </c>
      <c r="D118" s="42">
        <v>-2000</v>
      </c>
      <c r="E118" s="36">
        <v>-37.79</v>
      </c>
      <c r="F118" s="26">
        <v>-3.0000000000000001E-5</v>
      </c>
      <c r="G118" s="16"/>
    </row>
    <row r="119" spans="1:7" x14ac:dyDescent="0.35">
      <c r="A119" s="13" t="s">
        <v>2416</v>
      </c>
      <c r="B119" s="32"/>
      <c r="C119" s="32" t="s">
        <v>349</v>
      </c>
      <c r="D119" s="42">
        <v>-11000</v>
      </c>
      <c r="E119" s="36">
        <v>-82.04</v>
      </c>
      <c r="F119" s="26">
        <v>-6.6000000000000005E-5</v>
      </c>
      <c r="G119" s="16"/>
    </row>
    <row r="120" spans="1:7" x14ac:dyDescent="0.35">
      <c r="A120" s="13" t="s">
        <v>2418</v>
      </c>
      <c r="B120" s="32"/>
      <c r="C120" s="32" t="s">
        <v>299</v>
      </c>
      <c r="D120" s="42">
        <v>-8125</v>
      </c>
      <c r="E120" s="36">
        <v>-87.15</v>
      </c>
      <c r="F120" s="26">
        <v>-6.9999999999999994E-5</v>
      </c>
      <c r="G120" s="16"/>
    </row>
    <row r="121" spans="1:7" x14ac:dyDescent="0.35">
      <c r="A121" s="13" t="s">
        <v>2266</v>
      </c>
      <c r="B121" s="32"/>
      <c r="C121" s="32" t="s">
        <v>307</v>
      </c>
      <c r="D121" s="42">
        <v>-7000</v>
      </c>
      <c r="E121" s="36">
        <v>-133.88</v>
      </c>
      <c r="F121" s="26">
        <v>-1.07E-4</v>
      </c>
      <c r="G121" s="16"/>
    </row>
    <row r="122" spans="1:7" x14ac:dyDescent="0.35">
      <c r="A122" s="13" t="s">
        <v>2365</v>
      </c>
      <c r="B122" s="32"/>
      <c r="C122" s="32" t="s">
        <v>318</v>
      </c>
      <c r="D122" s="42">
        <v>-56100</v>
      </c>
      <c r="E122" s="36">
        <v>-192.59</v>
      </c>
      <c r="F122" s="26">
        <v>-1.54E-4</v>
      </c>
      <c r="G122" s="16"/>
    </row>
    <row r="123" spans="1:7" x14ac:dyDescent="0.35">
      <c r="A123" s="13" t="s">
        <v>2417</v>
      </c>
      <c r="B123" s="32"/>
      <c r="C123" s="32" t="s">
        <v>299</v>
      </c>
      <c r="D123" s="42">
        <v>-24750</v>
      </c>
      <c r="E123" s="36">
        <v>-198.17</v>
      </c>
      <c r="F123" s="26">
        <v>-1.5899999999999999E-4</v>
      </c>
      <c r="G123" s="16"/>
    </row>
    <row r="124" spans="1:7" x14ac:dyDescent="0.35">
      <c r="A124" s="13" t="s">
        <v>2326</v>
      </c>
      <c r="B124" s="32"/>
      <c r="C124" s="32" t="s">
        <v>304</v>
      </c>
      <c r="D124" s="42">
        <v>-48600</v>
      </c>
      <c r="E124" s="36">
        <v>-199.92</v>
      </c>
      <c r="F124" s="26">
        <v>-1.6000000000000001E-4</v>
      </c>
      <c r="G124" s="16"/>
    </row>
    <row r="125" spans="1:7" x14ac:dyDescent="0.35">
      <c r="A125" s="13" t="s">
        <v>2397</v>
      </c>
      <c r="B125" s="32"/>
      <c r="C125" s="32" t="s">
        <v>349</v>
      </c>
      <c r="D125" s="42">
        <v>-2050</v>
      </c>
      <c r="E125" s="36">
        <v>-223.95</v>
      </c>
      <c r="F125" s="26">
        <v>-1.8000000000000001E-4</v>
      </c>
      <c r="G125" s="16"/>
    </row>
    <row r="126" spans="1:7" x14ac:dyDescent="0.35">
      <c r="A126" s="13" t="s">
        <v>2429</v>
      </c>
      <c r="B126" s="32"/>
      <c r="C126" s="32" t="s">
        <v>318</v>
      </c>
      <c r="D126" s="42">
        <v>-14250</v>
      </c>
      <c r="E126" s="36">
        <v>-227.83</v>
      </c>
      <c r="F126" s="26">
        <v>-1.83E-4</v>
      </c>
      <c r="G126" s="16"/>
    </row>
    <row r="127" spans="1:7" x14ac:dyDescent="0.35">
      <c r="A127" s="13" t="s">
        <v>2409</v>
      </c>
      <c r="B127" s="32"/>
      <c r="C127" s="32" t="s">
        <v>844</v>
      </c>
      <c r="D127" s="42">
        <v>-326250</v>
      </c>
      <c r="E127" s="36">
        <v>-257.97000000000003</v>
      </c>
      <c r="F127" s="26">
        <v>-2.0699999999999999E-4</v>
      </c>
      <c r="G127" s="16"/>
    </row>
    <row r="128" spans="1:7" x14ac:dyDescent="0.35">
      <c r="A128" s="13" t="s">
        <v>2413</v>
      </c>
      <c r="B128" s="32"/>
      <c r="C128" s="32" t="s">
        <v>313</v>
      </c>
      <c r="D128" s="42">
        <v>-9000</v>
      </c>
      <c r="E128" s="36">
        <v>-326.64</v>
      </c>
      <c r="F128" s="26">
        <v>-2.6200000000000003E-4</v>
      </c>
      <c r="G128" s="16"/>
    </row>
    <row r="129" spans="1:7" x14ac:dyDescent="0.35">
      <c r="A129" s="13" t="s">
        <v>2402</v>
      </c>
      <c r="B129" s="32"/>
      <c r="C129" s="32" t="s">
        <v>349</v>
      </c>
      <c r="D129" s="42">
        <v>-30100</v>
      </c>
      <c r="E129" s="36">
        <v>-718.29</v>
      </c>
      <c r="F129" s="26">
        <v>-5.7700000000000004E-4</v>
      </c>
      <c r="G129" s="16"/>
    </row>
    <row r="130" spans="1:7" x14ac:dyDescent="0.35">
      <c r="A130" s="13" t="s">
        <v>2391</v>
      </c>
      <c r="B130" s="32"/>
      <c r="C130" s="32" t="s">
        <v>356</v>
      </c>
      <c r="D130" s="42">
        <v>-13125</v>
      </c>
      <c r="E130" s="36">
        <v>-902.21</v>
      </c>
      <c r="F130" s="26">
        <v>-7.2499999999999995E-4</v>
      </c>
      <c r="G130" s="16"/>
    </row>
    <row r="131" spans="1:7" x14ac:dyDescent="0.35">
      <c r="A131" s="13" t="s">
        <v>2415</v>
      </c>
      <c r="B131" s="32"/>
      <c r="C131" s="32" t="s">
        <v>356</v>
      </c>
      <c r="D131" s="42">
        <v>-201500</v>
      </c>
      <c r="E131" s="36">
        <v>-908.87</v>
      </c>
      <c r="F131" s="26">
        <v>-7.3099999999999999E-4</v>
      </c>
      <c r="G131" s="16"/>
    </row>
    <row r="132" spans="1:7" x14ac:dyDescent="0.35">
      <c r="A132" s="13" t="s">
        <v>2382</v>
      </c>
      <c r="B132" s="32"/>
      <c r="C132" s="32" t="s">
        <v>1881</v>
      </c>
      <c r="D132" s="42">
        <v>-50400</v>
      </c>
      <c r="E132" s="36">
        <v>-1283.49</v>
      </c>
      <c r="F132" s="26">
        <v>-1.0319999999999999E-3</v>
      </c>
      <c r="G132" s="16"/>
    </row>
    <row r="133" spans="1:7" x14ac:dyDescent="0.35">
      <c r="A133" s="13" t="s">
        <v>2406</v>
      </c>
      <c r="B133" s="32"/>
      <c r="C133" s="32" t="s">
        <v>304</v>
      </c>
      <c r="D133" s="42">
        <v>-900000</v>
      </c>
      <c r="E133" s="36">
        <v>-2642.4</v>
      </c>
      <c r="F133" s="26">
        <v>-2.1259999999999999E-3</v>
      </c>
      <c r="G133" s="16"/>
    </row>
    <row r="134" spans="1:7" x14ac:dyDescent="0.35">
      <c r="A134" s="13" t="s">
        <v>2389</v>
      </c>
      <c r="B134" s="32"/>
      <c r="C134" s="32" t="s">
        <v>544</v>
      </c>
      <c r="D134" s="42">
        <v>-100100</v>
      </c>
      <c r="E134" s="36">
        <v>-2703.45</v>
      </c>
      <c r="F134" s="26">
        <v>-2.1749999999999999E-3</v>
      </c>
      <c r="G134" s="16"/>
    </row>
    <row r="135" spans="1:7" x14ac:dyDescent="0.35">
      <c r="A135" s="13" t="s">
        <v>927</v>
      </c>
      <c r="B135" s="32"/>
      <c r="C135" s="32" t="s">
        <v>928</v>
      </c>
      <c r="D135" s="42">
        <v>-548275</v>
      </c>
      <c r="E135" s="36">
        <v>-130521.52</v>
      </c>
      <c r="F135" s="26">
        <v>-0.105018</v>
      </c>
      <c r="G135" s="16"/>
    </row>
    <row r="136" spans="1:7" x14ac:dyDescent="0.35">
      <c r="A136" s="17" t="s">
        <v>193</v>
      </c>
      <c r="B136" s="33"/>
      <c r="C136" s="33"/>
      <c r="D136" s="18"/>
      <c r="E136" s="43">
        <v>-131487.51999999999</v>
      </c>
      <c r="F136" s="44">
        <v>-0.10578799999999999</v>
      </c>
      <c r="G136" s="21"/>
    </row>
    <row r="137" spans="1:7" x14ac:dyDescent="0.35">
      <c r="A137" s="13"/>
      <c r="B137" s="32"/>
      <c r="C137" s="32"/>
      <c r="D137" s="14"/>
      <c r="E137" s="15"/>
      <c r="F137" s="16"/>
      <c r="G137" s="16"/>
    </row>
    <row r="138" spans="1:7" x14ac:dyDescent="0.35">
      <c r="A138" s="13"/>
      <c r="B138" s="32"/>
      <c r="C138" s="32"/>
      <c r="D138" s="14"/>
      <c r="E138" s="15"/>
      <c r="F138" s="16"/>
      <c r="G138" s="16"/>
    </row>
    <row r="139" spans="1:7" x14ac:dyDescent="0.35">
      <c r="A139" s="17" t="s">
        <v>2476</v>
      </c>
      <c r="B139" s="33"/>
      <c r="C139" s="33"/>
      <c r="D139" s="18"/>
      <c r="E139" s="41"/>
      <c r="F139" s="21"/>
      <c r="G139" s="21"/>
    </row>
    <row r="140" spans="1:7" x14ac:dyDescent="0.35">
      <c r="A140" s="13" t="s">
        <v>2477</v>
      </c>
      <c r="B140" s="32"/>
      <c r="C140" s="32" t="s">
        <v>2478</v>
      </c>
      <c r="D140" s="14">
        <v>450000</v>
      </c>
      <c r="E140" s="15">
        <v>5490.45</v>
      </c>
      <c r="F140" s="16">
        <v>4.4000000000000003E-3</v>
      </c>
      <c r="G140" s="16"/>
    </row>
    <row r="141" spans="1:7" x14ac:dyDescent="0.35">
      <c r="A141" s="13" t="s">
        <v>2479</v>
      </c>
      <c r="B141" s="32"/>
      <c r="C141" s="32" t="s">
        <v>2478</v>
      </c>
      <c r="D141" s="14">
        <v>250000</v>
      </c>
      <c r="E141" s="15">
        <v>2019.63</v>
      </c>
      <c r="F141" s="16">
        <v>1.6000000000000001E-3</v>
      </c>
      <c r="G141" s="16"/>
    </row>
    <row r="142" spans="1:7" x14ac:dyDescent="0.35">
      <c r="A142" s="17" t="s">
        <v>193</v>
      </c>
      <c r="B142" s="33"/>
      <c r="C142" s="33"/>
      <c r="D142" s="18"/>
      <c r="E142" s="37">
        <v>7510.08</v>
      </c>
      <c r="F142" s="38">
        <v>6.0000000000000001E-3</v>
      </c>
      <c r="G142" s="21"/>
    </row>
    <row r="143" spans="1:7" x14ac:dyDescent="0.35">
      <c r="A143" s="13"/>
      <c r="B143" s="32"/>
      <c r="C143" s="32"/>
      <c r="D143" s="14"/>
      <c r="E143" s="15"/>
      <c r="F143" s="16"/>
      <c r="G143" s="16"/>
    </row>
    <row r="144" spans="1:7" x14ac:dyDescent="0.35">
      <c r="A144" s="24" t="s">
        <v>196</v>
      </c>
      <c r="B144" s="34"/>
      <c r="C144" s="34"/>
      <c r="D144" s="25"/>
      <c r="E144" s="19">
        <v>7510.08</v>
      </c>
      <c r="F144" s="20">
        <v>6.0000000000000001E-3</v>
      </c>
      <c r="G144" s="21"/>
    </row>
    <row r="145" spans="1:7" x14ac:dyDescent="0.35">
      <c r="A145" s="17" t="s">
        <v>132</v>
      </c>
      <c r="B145" s="32"/>
      <c r="C145" s="32"/>
      <c r="D145" s="14"/>
      <c r="E145" s="15"/>
      <c r="F145" s="16"/>
      <c r="G145" s="16"/>
    </row>
    <row r="146" spans="1:7" x14ac:dyDescent="0.35">
      <c r="A146" s="17" t="s">
        <v>133</v>
      </c>
      <c r="B146" s="32"/>
      <c r="C146" s="32"/>
      <c r="D146" s="14"/>
      <c r="E146" s="15"/>
      <c r="F146" s="16"/>
      <c r="G146" s="16"/>
    </row>
    <row r="147" spans="1:7" x14ac:dyDescent="0.35">
      <c r="A147" s="13" t="s">
        <v>2480</v>
      </c>
      <c r="B147" s="32" t="s">
        <v>2481</v>
      </c>
      <c r="C147" s="32" t="s">
        <v>139</v>
      </c>
      <c r="D147" s="14">
        <v>17500000</v>
      </c>
      <c r="E147" s="15">
        <v>17458.09</v>
      </c>
      <c r="F147" s="16">
        <v>1.4E-2</v>
      </c>
      <c r="G147" s="16">
        <v>7.6300000000000007E-2</v>
      </c>
    </row>
    <row r="148" spans="1:7" x14ac:dyDescent="0.35">
      <c r="A148" s="13" t="s">
        <v>247</v>
      </c>
      <c r="B148" s="32" t="s">
        <v>248</v>
      </c>
      <c r="C148" s="32" t="s">
        <v>139</v>
      </c>
      <c r="D148" s="14">
        <v>16000000</v>
      </c>
      <c r="E148" s="15">
        <v>15893.94</v>
      </c>
      <c r="F148" s="16">
        <v>1.2800000000000001E-2</v>
      </c>
      <c r="G148" s="16">
        <v>7.9075000000000006E-2</v>
      </c>
    </row>
    <row r="149" spans="1:7" x14ac:dyDescent="0.35">
      <c r="A149" s="13" t="s">
        <v>2482</v>
      </c>
      <c r="B149" s="32" t="s">
        <v>2483</v>
      </c>
      <c r="C149" s="32" t="s">
        <v>139</v>
      </c>
      <c r="D149" s="14">
        <v>10000000</v>
      </c>
      <c r="E149" s="15">
        <v>10054.459999999999</v>
      </c>
      <c r="F149" s="16">
        <v>8.0999999999999996E-3</v>
      </c>
      <c r="G149" s="16">
        <v>7.5300000000000006E-2</v>
      </c>
    </row>
    <row r="150" spans="1:7" x14ac:dyDescent="0.35">
      <c r="A150" s="13" t="s">
        <v>2484</v>
      </c>
      <c r="B150" s="32" t="s">
        <v>2485</v>
      </c>
      <c r="C150" s="32" t="s">
        <v>139</v>
      </c>
      <c r="D150" s="14">
        <v>10000000</v>
      </c>
      <c r="E150" s="15">
        <v>10045.379999999999</v>
      </c>
      <c r="F150" s="16">
        <v>8.0999999999999996E-3</v>
      </c>
      <c r="G150" s="16">
        <v>7.4204999999999993E-2</v>
      </c>
    </row>
    <row r="151" spans="1:7" x14ac:dyDescent="0.35">
      <c r="A151" s="13" t="s">
        <v>2486</v>
      </c>
      <c r="B151" s="32" t="s">
        <v>2487</v>
      </c>
      <c r="C151" s="32" t="s">
        <v>139</v>
      </c>
      <c r="D151" s="14">
        <v>10000000</v>
      </c>
      <c r="E151" s="15">
        <v>10003.35</v>
      </c>
      <c r="F151" s="16">
        <v>8.0000000000000002E-3</v>
      </c>
      <c r="G151" s="16">
        <v>7.9149999999999998E-2</v>
      </c>
    </row>
    <row r="152" spans="1:7" x14ac:dyDescent="0.35">
      <c r="A152" s="13" t="s">
        <v>2488</v>
      </c>
      <c r="B152" s="32" t="s">
        <v>2489</v>
      </c>
      <c r="C152" s="32" t="s">
        <v>139</v>
      </c>
      <c r="D152" s="14">
        <v>7500000</v>
      </c>
      <c r="E152" s="15">
        <v>7512.29</v>
      </c>
      <c r="F152" s="16">
        <v>6.0000000000000001E-3</v>
      </c>
      <c r="G152" s="16">
        <v>7.5999999999999998E-2</v>
      </c>
    </row>
    <row r="153" spans="1:7" x14ac:dyDescent="0.35">
      <c r="A153" s="13" t="s">
        <v>2490</v>
      </c>
      <c r="B153" s="32" t="s">
        <v>2491</v>
      </c>
      <c r="C153" s="32" t="s">
        <v>139</v>
      </c>
      <c r="D153" s="14">
        <v>2500000</v>
      </c>
      <c r="E153" s="15">
        <v>2549.96</v>
      </c>
      <c r="F153" s="16">
        <v>2.0999999999999999E-3</v>
      </c>
      <c r="G153" s="16">
        <v>7.7747999999999998E-2</v>
      </c>
    </row>
    <row r="154" spans="1:7" x14ac:dyDescent="0.35">
      <c r="A154" s="13" t="s">
        <v>1425</v>
      </c>
      <c r="B154" s="32" t="s">
        <v>1426</v>
      </c>
      <c r="C154" s="32" t="s">
        <v>148</v>
      </c>
      <c r="D154" s="14">
        <v>2500000</v>
      </c>
      <c r="E154" s="15">
        <v>2512.2800000000002</v>
      </c>
      <c r="F154" s="16">
        <v>2E-3</v>
      </c>
      <c r="G154" s="16">
        <v>7.9350000000000004E-2</v>
      </c>
    </row>
    <row r="155" spans="1:7" x14ac:dyDescent="0.35">
      <c r="A155" s="13" t="s">
        <v>2492</v>
      </c>
      <c r="B155" s="32" t="s">
        <v>2493</v>
      </c>
      <c r="C155" s="32" t="s">
        <v>633</v>
      </c>
      <c r="D155" s="14">
        <v>2500000</v>
      </c>
      <c r="E155" s="15">
        <v>2487.5</v>
      </c>
      <c r="F155" s="16">
        <v>2E-3</v>
      </c>
      <c r="G155" s="70">
        <v>7.9649999999999999E-2</v>
      </c>
    </row>
    <row r="156" spans="1:7" x14ac:dyDescent="0.35">
      <c r="A156" s="13" t="s">
        <v>241</v>
      </c>
      <c r="B156" s="32" t="s">
        <v>242</v>
      </c>
      <c r="C156" s="32" t="s">
        <v>136</v>
      </c>
      <c r="D156" s="14">
        <v>1000000</v>
      </c>
      <c r="E156" s="15">
        <v>1007.99</v>
      </c>
      <c r="F156" s="16">
        <v>8.0000000000000004E-4</v>
      </c>
      <c r="G156" s="16">
        <v>7.9100000000000004E-2</v>
      </c>
    </row>
    <row r="157" spans="1:7" x14ac:dyDescent="0.35">
      <c r="A157" s="17" t="s">
        <v>193</v>
      </c>
      <c r="B157" s="33"/>
      <c r="C157" s="33"/>
      <c r="D157" s="18"/>
      <c r="E157" s="37">
        <f>SUM(E147:E156)</f>
        <v>79525.240000000005</v>
      </c>
      <c r="F157" s="38">
        <f>SUM(F147:F156)</f>
        <v>6.3899999999999985E-2</v>
      </c>
      <c r="G157" s="21"/>
    </row>
    <row r="158" spans="1:7" x14ac:dyDescent="0.35">
      <c r="A158" s="13"/>
      <c r="B158" s="32"/>
      <c r="C158" s="32"/>
      <c r="D158" s="14"/>
      <c r="E158" s="15"/>
      <c r="F158" s="16"/>
      <c r="G158" s="16"/>
    </row>
    <row r="159" spans="1:7" x14ac:dyDescent="0.35">
      <c r="A159" s="17" t="s">
        <v>278</v>
      </c>
      <c r="B159" s="32"/>
      <c r="C159" s="32"/>
      <c r="D159" s="14"/>
      <c r="E159" s="15"/>
      <c r="F159" s="16"/>
      <c r="G159" s="16"/>
    </row>
    <row r="160" spans="1:7" x14ac:dyDescent="0.35">
      <c r="A160" s="13" t="s">
        <v>671</v>
      </c>
      <c r="B160" s="32" t="s">
        <v>672</v>
      </c>
      <c r="C160" s="32" t="s">
        <v>281</v>
      </c>
      <c r="D160" s="14">
        <v>14000000</v>
      </c>
      <c r="E160" s="15">
        <v>14189.01</v>
      </c>
      <c r="F160" s="16">
        <v>1.14E-2</v>
      </c>
      <c r="G160" s="16">
        <v>6.8422999999999998E-2</v>
      </c>
    </row>
    <row r="161" spans="1:7" x14ac:dyDescent="0.35">
      <c r="A161" s="13" t="s">
        <v>1167</v>
      </c>
      <c r="B161" s="32" t="s">
        <v>1168</v>
      </c>
      <c r="C161" s="32" t="s">
        <v>281</v>
      </c>
      <c r="D161" s="14">
        <v>7500000</v>
      </c>
      <c r="E161" s="15">
        <v>7390.26</v>
      </c>
      <c r="F161" s="16">
        <v>5.8999999999999999E-3</v>
      </c>
      <c r="G161" s="16">
        <v>6.9197999999999996E-2</v>
      </c>
    </row>
    <row r="162" spans="1:7" x14ac:dyDescent="0.35">
      <c r="A162" s="13" t="s">
        <v>2494</v>
      </c>
      <c r="B162" s="32" t="s">
        <v>2495</v>
      </c>
      <c r="C162" s="32" t="s">
        <v>281</v>
      </c>
      <c r="D162" s="14">
        <v>500000</v>
      </c>
      <c r="E162" s="15">
        <v>491.64</v>
      </c>
      <c r="F162" s="16">
        <v>4.0000000000000002E-4</v>
      </c>
      <c r="G162" s="16">
        <v>6.8115999999999996E-2</v>
      </c>
    </row>
    <row r="163" spans="1:7" x14ac:dyDescent="0.35">
      <c r="A163" s="17" t="s">
        <v>193</v>
      </c>
      <c r="B163" s="33"/>
      <c r="C163" s="33"/>
      <c r="D163" s="18"/>
      <c r="E163" s="37">
        <v>22070.91</v>
      </c>
      <c r="F163" s="38">
        <v>1.77E-2</v>
      </c>
      <c r="G163" s="21"/>
    </row>
    <row r="164" spans="1:7" x14ac:dyDescent="0.35">
      <c r="A164" s="13"/>
      <c r="B164" s="32"/>
      <c r="C164" s="32"/>
      <c r="D164" s="14"/>
      <c r="E164" s="15"/>
      <c r="F164" s="16"/>
      <c r="G164" s="16"/>
    </row>
    <row r="165" spans="1:7" x14ac:dyDescent="0.35">
      <c r="A165" s="17" t="s">
        <v>194</v>
      </c>
      <c r="B165" s="32"/>
      <c r="C165" s="32"/>
      <c r="D165" s="14"/>
      <c r="E165" s="15"/>
      <c r="F165" s="16"/>
      <c r="G165" s="16"/>
    </row>
    <row r="166" spans="1:7" x14ac:dyDescent="0.35">
      <c r="A166" s="17" t="s">
        <v>193</v>
      </c>
      <c r="B166" s="32"/>
      <c r="C166" s="32"/>
      <c r="D166" s="14"/>
      <c r="E166" s="39" t="s">
        <v>131</v>
      </c>
      <c r="F166" s="40" t="s">
        <v>131</v>
      </c>
      <c r="G166" s="16"/>
    </row>
    <row r="167" spans="1:7" x14ac:dyDescent="0.35">
      <c r="A167" s="13"/>
      <c r="B167" s="32"/>
      <c r="C167" s="32"/>
      <c r="D167" s="14"/>
      <c r="E167" s="15"/>
      <c r="F167" s="16"/>
      <c r="G167" s="16"/>
    </row>
    <row r="168" spans="1:7" x14ac:dyDescent="0.35">
      <c r="A168" s="17" t="s">
        <v>195</v>
      </c>
      <c r="B168" s="32"/>
      <c r="C168" s="32"/>
      <c r="D168" s="14"/>
      <c r="E168" s="15"/>
      <c r="F168" s="16"/>
      <c r="G168" s="16"/>
    </row>
    <row r="169" spans="1:7" x14ac:dyDescent="0.35">
      <c r="A169" s="17" t="s">
        <v>193</v>
      </c>
      <c r="B169" s="32"/>
      <c r="C169" s="32"/>
      <c r="D169" s="14"/>
      <c r="E169" s="39" t="s">
        <v>131</v>
      </c>
      <c r="F169" s="40" t="s">
        <v>131</v>
      </c>
      <c r="G169" s="16"/>
    </row>
    <row r="170" spans="1:7" x14ac:dyDescent="0.35">
      <c r="A170" s="13"/>
      <c r="B170" s="32"/>
      <c r="C170" s="32"/>
      <c r="D170" s="14"/>
      <c r="E170" s="15"/>
      <c r="F170" s="16"/>
      <c r="G170" s="16"/>
    </row>
    <row r="171" spans="1:7" x14ac:dyDescent="0.35">
      <c r="A171" s="24" t="s">
        <v>196</v>
      </c>
      <c r="B171" s="34"/>
      <c r="C171" s="34"/>
      <c r="D171" s="25"/>
      <c r="E171" s="19">
        <f>+E157+E163</f>
        <v>101596.15000000001</v>
      </c>
      <c r="F171" s="20">
        <f>+F157+F163</f>
        <v>8.1599999999999978E-2</v>
      </c>
      <c r="G171" s="21"/>
    </row>
    <row r="172" spans="1:7" x14ac:dyDescent="0.35">
      <c r="A172" s="13"/>
      <c r="B172" s="32"/>
      <c r="C172" s="32"/>
      <c r="D172" s="14"/>
      <c r="E172" s="15"/>
      <c r="F172" s="16"/>
      <c r="G172" s="16"/>
    </row>
    <row r="173" spans="1:7" x14ac:dyDescent="0.35">
      <c r="A173" s="17" t="s">
        <v>197</v>
      </c>
      <c r="B173" s="32"/>
      <c r="C173" s="32"/>
      <c r="D173" s="14"/>
      <c r="E173" s="15"/>
      <c r="F173" s="16"/>
      <c r="G173" s="16"/>
    </row>
    <row r="174" spans="1:7" x14ac:dyDescent="0.35">
      <c r="A174" s="13"/>
      <c r="B174" s="32"/>
      <c r="C174" s="32"/>
      <c r="D174" s="14"/>
      <c r="E174" s="15"/>
      <c r="F174" s="16"/>
      <c r="G174" s="16"/>
    </row>
    <row r="175" spans="1:7" x14ac:dyDescent="0.35">
      <c r="A175" s="17" t="s">
        <v>929</v>
      </c>
      <c r="B175" s="32"/>
      <c r="C175" s="32"/>
      <c r="D175" s="14"/>
      <c r="E175" s="15"/>
      <c r="F175" s="16"/>
      <c r="G175" s="16"/>
    </row>
    <row r="176" spans="1:7" x14ac:dyDescent="0.35">
      <c r="A176" s="13" t="s">
        <v>1928</v>
      </c>
      <c r="B176" s="32" t="s">
        <v>1929</v>
      </c>
      <c r="C176" s="32" t="s">
        <v>281</v>
      </c>
      <c r="D176" s="14">
        <v>1500000</v>
      </c>
      <c r="E176" s="15">
        <v>1479.61</v>
      </c>
      <c r="F176" s="16">
        <v>1.1999999999999999E-3</v>
      </c>
      <c r="G176" s="16">
        <v>6.4499000000000001E-2</v>
      </c>
    </row>
    <row r="177" spans="1:7" x14ac:dyDescent="0.35">
      <c r="A177" s="17" t="s">
        <v>193</v>
      </c>
      <c r="B177" s="33"/>
      <c r="C177" s="33"/>
      <c r="D177" s="18"/>
      <c r="E177" s="37">
        <v>1479.61</v>
      </c>
      <c r="F177" s="38">
        <v>1.1999999999999999E-3</v>
      </c>
      <c r="G177" s="21"/>
    </row>
    <row r="178" spans="1:7" x14ac:dyDescent="0.35">
      <c r="A178" s="13"/>
      <c r="B178" s="32"/>
      <c r="C178" s="32"/>
      <c r="D178" s="14"/>
      <c r="E178" s="15"/>
      <c r="F178" s="16"/>
      <c r="G178" s="16"/>
    </row>
    <row r="179" spans="1:7" x14ac:dyDescent="0.35">
      <c r="A179" s="24" t="s">
        <v>196</v>
      </c>
      <c r="B179" s="34"/>
      <c r="C179" s="34"/>
      <c r="D179" s="25"/>
      <c r="E179" s="19">
        <v>1479.61</v>
      </c>
      <c r="F179" s="20">
        <v>1.1999999999999999E-3</v>
      </c>
      <c r="G179" s="21"/>
    </row>
    <row r="180" spans="1:7" x14ac:dyDescent="0.35">
      <c r="A180" s="13"/>
      <c r="B180" s="32"/>
      <c r="C180" s="32"/>
      <c r="D180" s="14"/>
      <c r="E180" s="15"/>
      <c r="F180" s="16"/>
      <c r="G180" s="16"/>
    </row>
    <row r="181" spans="1:7" x14ac:dyDescent="0.35">
      <c r="A181" s="13"/>
      <c r="B181" s="32"/>
      <c r="C181" s="32"/>
      <c r="D181" s="14"/>
      <c r="E181" s="15"/>
      <c r="F181" s="16"/>
      <c r="G181" s="16"/>
    </row>
    <row r="182" spans="1:7" x14ac:dyDescent="0.35">
      <c r="A182" s="17" t="s">
        <v>1172</v>
      </c>
      <c r="B182" s="32"/>
      <c r="C182" s="32"/>
      <c r="D182" s="14"/>
      <c r="E182" s="15"/>
      <c r="F182" s="16"/>
      <c r="G182" s="16"/>
    </row>
    <row r="183" spans="1:7" x14ac:dyDescent="0.35">
      <c r="A183" s="13" t="s">
        <v>1431</v>
      </c>
      <c r="B183" s="32" t="s">
        <v>1432</v>
      </c>
      <c r="C183" s="32"/>
      <c r="D183" s="14">
        <v>19909407.715300001</v>
      </c>
      <c r="E183" s="15">
        <v>2003.88</v>
      </c>
      <c r="F183" s="16">
        <v>1.6000000000000001E-3</v>
      </c>
      <c r="G183" s="16"/>
    </row>
    <row r="184" spans="1:7" x14ac:dyDescent="0.35">
      <c r="A184" s="13" t="s">
        <v>2465</v>
      </c>
      <c r="B184" s="32" t="s">
        <v>2466</v>
      </c>
      <c r="C184" s="32"/>
      <c r="D184" s="14">
        <v>1E-4</v>
      </c>
      <c r="E184" s="15">
        <v>0</v>
      </c>
      <c r="F184" s="16">
        <v>0</v>
      </c>
      <c r="G184" s="16"/>
    </row>
    <row r="185" spans="1:7" x14ac:dyDescent="0.35">
      <c r="A185" s="13" t="s">
        <v>1435</v>
      </c>
      <c r="B185" s="32" t="s">
        <v>1436</v>
      </c>
      <c r="C185" s="32"/>
      <c r="D185" s="14">
        <v>4.0000000000000001E-3</v>
      </c>
      <c r="E185" s="15">
        <v>0</v>
      </c>
      <c r="F185" s="16">
        <v>0</v>
      </c>
      <c r="G185" s="16"/>
    </row>
    <row r="186" spans="1:7" x14ac:dyDescent="0.35">
      <c r="A186" s="13"/>
      <c r="B186" s="32"/>
      <c r="C186" s="32"/>
      <c r="D186" s="14"/>
      <c r="E186" s="15"/>
      <c r="F186" s="16"/>
      <c r="G186" s="16"/>
    </row>
    <row r="187" spans="1:7" x14ac:dyDescent="0.35">
      <c r="A187" s="24" t="s">
        <v>196</v>
      </c>
      <c r="B187" s="34"/>
      <c r="C187" s="34"/>
      <c r="D187" s="25"/>
      <c r="E187" s="19">
        <v>2003.88</v>
      </c>
      <c r="F187" s="20">
        <v>1.6000000000000001E-3</v>
      </c>
      <c r="G187" s="21"/>
    </row>
    <row r="188" spans="1:7" x14ac:dyDescent="0.35">
      <c r="A188" s="13"/>
      <c r="B188" s="32"/>
      <c r="C188" s="32"/>
      <c r="D188" s="14"/>
      <c r="E188" s="15"/>
      <c r="F188" s="16"/>
      <c r="G188" s="16"/>
    </row>
    <row r="189" spans="1:7" x14ac:dyDescent="0.35">
      <c r="A189" s="17" t="s">
        <v>205</v>
      </c>
      <c r="B189" s="32"/>
      <c r="C189" s="32"/>
      <c r="D189" s="14"/>
      <c r="E189" s="15"/>
      <c r="F189" s="16"/>
      <c r="G189" s="16"/>
    </row>
    <row r="190" spans="1:7" x14ac:dyDescent="0.35">
      <c r="A190" s="13" t="s">
        <v>206</v>
      </c>
      <c r="B190" s="32"/>
      <c r="C190" s="32"/>
      <c r="D190" s="14"/>
      <c r="E190" s="15">
        <v>179567.11</v>
      </c>
      <c r="F190" s="16">
        <v>0.14449999999999999</v>
      </c>
      <c r="G190" s="16">
        <v>6.6451999999999997E-2</v>
      </c>
    </row>
    <row r="191" spans="1:7" x14ac:dyDescent="0.35">
      <c r="A191" s="17" t="s">
        <v>193</v>
      </c>
      <c r="B191" s="33"/>
      <c r="C191" s="33"/>
      <c r="D191" s="18"/>
      <c r="E191" s="37">
        <v>179567.11</v>
      </c>
      <c r="F191" s="38">
        <v>0.14449999999999999</v>
      </c>
      <c r="G191" s="21"/>
    </row>
    <row r="192" spans="1:7" x14ac:dyDescent="0.35">
      <c r="A192" s="13"/>
      <c r="B192" s="32"/>
      <c r="C192" s="32"/>
      <c r="D192" s="14"/>
      <c r="E192" s="15"/>
      <c r="F192" s="16"/>
      <c r="G192" s="16"/>
    </row>
    <row r="193" spans="1:7" x14ac:dyDescent="0.35">
      <c r="A193" s="24" t="s">
        <v>196</v>
      </c>
      <c r="B193" s="34"/>
      <c r="C193" s="34"/>
      <c r="D193" s="25"/>
      <c r="E193" s="19">
        <v>179567.11</v>
      </c>
      <c r="F193" s="20">
        <v>0.14449999999999999</v>
      </c>
      <c r="G193" s="21"/>
    </row>
    <row r="194" spans="1:7" x14ac:dyDescent="0.35">
      <c r="A194" s="13" t="s">
        <v>207</v>
      </c>
      <c r="B194" s="32"/>
      <c r="C194" s="32"/>
      <c r="D194" s="14"/>
      <c r="E194" s="15">
        <v>3171.0396372999999</v>
      </c>
      <c r="F194" s="16">
        <v>2.5509999999999999E-3</v>
      </c>
      <c r="G194" s="16"/>
    </row>
    <row r="195" spans="1:7" x14ac:dyDescent="0.35">
      <c r="A195" s="13" t="s">
        <v>208</v>
      </c>
      <c r="B195" s="32"/>
      <c r="C195" s="32"/>
      <c r="D195" s="14"/>
      <c r="E195" s="36">
        <v>-2034.4696372999999</v>
      </c>
      <c r="F195" s="26">
        <v>-1.851E-3</v>
      </c>
      <c r="G195" s="16">
        <v>6.6451999999999997E-2</v>
      </c>
    </row>
    <row r="196" spans="1:7" x14ac:dyDescent="0.35">
      <c r="A196" s="27" t="s">
        <v>209</v>
      </c>
      <c r="B196" s="35"/>
      <c r="C196" s="35"/>
      <c r="D196" s="28"/>
      <c r="E196" s="29">
        <v>1242848.81</v>
      </c>
      <c r="F196" s="30">
        <v>1</v>
      </c>
      <c r="G196" s="30"/>
    </row>
    <row r="198" spans="1:7" x14ac:dyDescent="0.35">
      <c r="A198" s="1" t="s">
        <v>932</v>
      </c>
    </row>
    <row r="199" spans="1:7" x14ac:dyDescent="0.35">
      <c r="A199" s="1" t="s">
        <v>211</v>
      </c>
    </row>
    <row r="201" spans="1:7" x14ac:dyDescent="0.35">
      <c r="A201" s="1" t="s">
        <v>212</v>
      </c>
    </row>
    <row r="202" spans="1:7" x14ac:dyDescent="0.35">
      <c r="A202" s="48" t="s">
        <v>213</v>
      </c>
      <c r="B202" s="3" t="s">
        <v>131</v>
      </c>
    </row>
    <row r="203" spans="1:7" x14ac:dyDescent="0.35">
      <c r="A203" t="s">
        <v>214</v>
      </c>
    </row>
    <row r="204" spans="1:7" x14ac:dyDescent="0.35">
      <c r="A204" t="s">
        <v>267</v>
      </c>
      <c r="B204" t="s">
        <v>216</v>
      </c>
      <c r="C204" t="s">
        <v>216</v>
      </c>
    </row>
    <row r="205" spans="1:7" x14ac:dyDescent="0.35">
      <c r="B205" s="49">
        <v>45625</v>
      </c>
      <c r="C205" s="49">
        <v>45657</v>
      </c>
    </row>
    <row r="206" spans="1:7" x14ac:dyDescent="0.35">
      <c r="A206" t="s">
        <v>2496</v>
      </c>
      <c r="B206">
        <v>28.64</v>
      </c>
      <c r="C206">
        <v>28.16</v>
      </c>
    </row>
    <row r="207" spans="1:7" x14ac:dyDescent="0.35">
      <c r="A207" t="s">
        <v>515</v>
      </c>
      <c r="B207">
        <v>55.79</v>
      </c>
      <c r="C207">
        <v>55.64</v>
      </c>
    </row>
    <row r="208" spans="1:7" x14ac:dyDescent="0.35">
      <c r="A208" t="s">
        <v>682</v>
      </c>
      <c r="B208">
        <v>27.44</v>
      </c>
      <c r="C208">
        <v>27.19</v>
      </c>
    </row>
    <row r="209" spans="1:4" x14ac:dyDescent="0.35">
      <c r="A209" t="s">
        <v>2497</v>
      </c>
      <c r="B209">
        <v>21.68</v>
      </c>
      <c r="C209">
        <v>21.2</v>
      </c>
    </row>
    <row r="210" spans="1:4" x14ac:dyDescent="0.35">
      <c r="A210" t="s">
        <v>516</v>
      </c>
      <c r="B210">
        <v>49.43</v>
      </c>
      <c r="C210">
        <v>49.25</v>
      </c>
    </row>
    <row r="211" spans="1:4" x14ac:dyDescent="0.35">
      <c r="A211" t="s">
        <v>686</v>
      </c>
      <c r="B211">
        <v>22.72</v>
      </c>
      <c r="C211">
        <v>22.45</v>
      </c>
    </row>
    <row r="213" spans="1:4" x14ac:dyDescent="0.35">
      <c r="A213" t="s">
        <v>689</v>
      </c>
    </row>
    <row r="215" spans="1:4" x14ac:dyDescent="0.35">
      <c r="A215" s="51" t="s">
        <v>690</v>
      </c>
      <c r="B215" s="51" t="s">
        <v>691</v>
      </c>
      <c r="C215" s="51" t="s">
        <v>692</v>
      </c>
      <c r="D215" s="51" t="s">
        <v>693</v>
      </c>
    </row>
    <row r="216" spans="1:4" x14ac:dyDescent="0.35">
      <c r="A216" s="51" t="s">
        <v>2498</v>
      </c>
      <c r="B216" s="51"/>
      <c r="C216" s="51">
        <v>0.4</v>
      </c>
      <c r="D216" s="51">
        <v>0.4</v>
      </c>
    </row>
    <row r="217" spans="1:4" x14ac:dyDescent="0.35">
      <c r="A217" s="51" t="s">
        <v>2499</v>
      </c>
      <c r="B217" s="51"/>
      <c r="C217" s="51">
        <v>0.18</v>
      </c>
      <c r="D217" s="51">
        <v>0.18</v>
      </c>
    </row>
    <row r="218" spans="1:4" x14ac:dyDescent="0.35">
      <c r="A218" s="51" t="s">
        <v>2500</v>
      </c>
      <c r="B218" s="51"/>
      <c r="C218" s="51">
        <v>0.18</v>
      </c>
      <c r="D218" s="51">
        <v>0.18</v>
      </c>
    </row>
    <row r="219" spans="1:4" x14ac:dyDescent="0.35">
      <c r="A219" s="51" t="s">
        <v>2501</v>
      </c>
      <c r="B219" s="51"/>
      <c r="C219" s="51">
        <v>0.4</v>
      </c>
      <c r="D219" s="51">
        <v>0.4</v>
      </c>
    </row>
    <row r="221" spans="1:4" x14ac:dyDescent="0.35">
      <c r="A221" t="s">
        <v>219</v>
      </c>
      <c r="B221" s="3" t="s">
        <v>131</v>
      </c>
    </row>
    <row r="222" spans="1:4" ht="30" customHeight="1" x14ac:dyDescent="0.35">
      <c r="A222" s="48" t="s">
        <v>220</v>
      </c>
      <c r="B222" s="3" t="s">
        <v>131</v>
      </c>
    </row>
    <row r="223" spans="1:4" ht="30" customHeight="1" x14ac:dyDescent="0.35">
      <c r="A223" s="48" t="s">
        <v>221</v>
      </c>
      <c r="B223" s="3" t="s">
        <v>131</v>
      </c>
    </row>
    <row r="224" spans="1:4" x14ac:dyDescent="0.35">
      <c r="A224" t="s">
        <v>517</v>
      </c>
      <c r="B224" s="50">
        <v>2.448</v>
      </c>
    </row>
    <row r="225" spans="1:4" ht="45" customHeight="1" x14ac:dyDescent="0.35">
      <c r="A225" s="48" t="s">
        <v>223</v>
      </c>
      <c r="B225" s="3">
        <v>17670.714499999998</v>
      </c>
    </row>
    <row r="226" spans="1:4" x14ac:dyDescent="0.35">
      <c r="B226" s="3"/>
    </row>
    <row r="227" spans="1:4" ht="30" customHeight="1" x14ac:dyDescent="0.35">
      <c r="A227" s="48" t="s">
        <v>224</v>
      </c>
      <c r="B227" s="3" t="s">
        <v>131</v>
      </c>
    </row>
    <row r="228" spans="1:4" ht="30" customHeight="1" x14ac:dyDescent="0.35">
      <c r="A228" s="48" t="s">
        <v>225</v>
      </c>
      <c r="B228" t="s">
        <v>131</v>
      </c>
    </row>
    <row r="229" spans="1:4" ht="30" customHeight="1" x14ac:dyDescent="0.35">
      <c r="A229" s="48" t="s">
        <v>226</v>
      </c>
      <c r="B229" s="3" t="s">
        <v>131</v>
      </c>
    </row>
    <row r="230" spans="1:4" ht="30" customHeight="1" x14ac:dyDescent="0.35">
      <c r="A230" s="48" t="s">
        <v>227</v>
      </c>
      <c r="B230" s="3" t="s">
        <v>131</v>
      </c>
    </row>
    <row r="232" spans="1:4" ht="70" customHeight="1" x14ac:dyDescent="0.35">
      <c r="A232" s="71" t="s">
        <v>237</v>
      </c>
      <c r="B232" s="71" t="s">
        <v>238</v>
      </c>
      <c r="C232" s="71" t="s">
        <v>5</v>
      </c>
      <c r="D232" s="71" t="s">
        <v>6</v>
      </c>
    </row>
    <row r="233" spans="1:4" ht="70" customHeight="1" x14ac:dyDescent="0.35">
      <c r="A233" s="71" t="s">
        <v>2502</v>
      </c>
      <c r="B233" s="71"/>
      <c r="C233" s="71" t="s">
        <v>90</v>
      </c>
      <c r="D233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H70"/>
  <sheetViews>
    <sheetView showGridLines="0" workbookViewId="0">
      <pane ySplit="4" topLeftCell="A17" activePane="bottomLeft" state="frozen"/>
      <selection pane="bottomLeft" activeCell="B55" sqref="B55"/>
    </sheetView>
  </sheetViews>
  <sheetFormatPr defaultRowHeight="14.5" x14ac:dyDescent="0.35"/>
  <cols>
    <col min="1" max="1" width="50.54296875" customWidth="1"/>
    <col min="2" max="2" width="22" bestFit="1" customWidth="1"/>
    <col min="3" max="3" width="26.7265625" customWidth="1"/>
    <col min="4" max="4" width="22" customWidth="1"/>
    <col min="5" max="5" width="16.453125" customWidth="1"/>
    <col min="6" max="6" width="22" customWidth="1"/>
    <col min="7" max="7" width="6.1796875" style="2" bestFit="1" customWidth="1"/>
    <col min="12" max="12" width="70.26953125" bestFit="1" customWidth="1"/>
    <col min="13" max="13" width="10.81640625" bestFit="1" customWidth="1"/>
    <col min="14" max="14" width="10.54296875" bestFit="1" customWidth="1"/>
    <col min="15" max="15" width="12" bestFit="1" customWidth="1"/>
    <col min="16" max="16" width="12.54296875" customWidth="1"/>
  </cols>
  <sheetData>
    <row r="1" spans="1:8" ht="36.75" customHeight="1" x14ac:dyDescent="0.35">
      <c r="A1" s="74" t="s">
        <v>2503</v>
      </c>
      <c r="B1" s="75"/>
      <c r="C1" s="75"/>
      <c r="D1" s="75"/>
      <c r="E1" s="75"/>
      <c r="F1" s="75"/>
      <c r="G1" s="76"/>
      <c r="H1" s="47" t="str">
        <f>HYPERLINK("[EDEL_Portfolio Monthly Notes 31-Dec-2024.xlsx]Index!A1","Index")</f>
        <v>Index</v>
      </c>
    </row>
    <row r="2" spans="1:8" ht="19.5" customHeight="1" x14ac:dyDescent="0.35">
      <c r="A2" s="74" t="s">
        <v>2504</v>
      </c>
      <c r="B2" s="75"/>
      <c r="C2" s="75"/>
      <c r="D2" s="75"/>
      <c r="E2" s="75"/>
      <c r="F2" s="75"/>
      <c r="G2" s="76"/>
    </row>
    <row r="4" spans="1:8" ht="48" customHeight="1" x14ac:dyDescent="0.35">
      <c r="A4" s="4" t="s">
        <v>123</v>
      </c>
      <c r="B4" s="4" t="s">
        <v>124</v>
      </c>
      <c r="C4" s="4" t="s">
        <v>125</v>
      </c>
      <c r="D4" s="5" t="s">
        <v>126</v>
      </c>
      <c r="E4" s="6" t="s">
        <v>127</v>
      </c>
      <c r="F4" s="6" t="s">
        <v>128</v>
      </c>
      <c r="G4" s="7" t="s">
        <v>129</v>
      </c>
    </row>
    <row r="5" spans="1:8" x14ac:dyDescent="0.35">
      <c r="A5" s="8"/>
      <c r="B5" s="31"/>
      <c r="C5" s="31"/>
      <c r="D5" s="9"/>
      <c r="E5" s="10"/>
      <c r="F5" s="11"/>
      <c r="G5" s="12"/>
    </row>
    <row r="6" spans="1:8" x14ac:dyDescent="0.35">
      <c r="A6" s="17" t="s">
        <v>130</v>
      </c>
      <c r="B6" s="32"/>
      <c r="C6" s="32"/>
      <c r="D6" s="14"/>
      <c r="E6" s="15"/>
      <c r="F6" s="16"/>
      <c r="G6" s="16"/>
    </row>
    <row r="7" spans="1:8" x14ac:dyDescent="0.35">
      <c r="A7" s="17" t="s">
        <v>296</v>
      </c>
      <c r="B7" s="32"/>
      <c r="C7" s="32"/>
      <c r="D7" s="14"/>
      <c r="E7" s="15"/>
      <c r="F7" s="16"/>
      <c r="G7" s="16"/>
    </row>
    <row r="8" spans="1:8" x14ac:dyDescent="0.35">
      <c r="A8" s="13" t="s">
        <v>1231</v>
      </c>
      <c r="B8" s="32" t="s">
        <v>1232</v>
      </c>
      <c r="C8" s="32" t="s">
        <v>436</v>
      </c>
      <c r="D8" s="14">
        <v>17889</v>
      </c>
      <c r="E8" s="15">
        <v>110.36</v>
      </c>
      <c r="F8" s="16">
        <v>9.9699999999999997E-2</v>
      </c>
      <c r="G8" s="16"/>
    </row>
    <row r="9" spans="1:8" x14ac:dyDescent="0.35">
      <c r="A9" s="13" t="s">
        <v>434</v>
      </c>
      <c r="B9" s="32" t="s">
        <v>435</v>
      </c>
      <c r="C9" s="32" t="s">
        <v>436</v>
      </c>
      <c r="D9" s="14">
        <v>7790</v>
      </c>
      <c r="E9" s="15">
        <v>108.32</v>
      </c>
      <c r="F9" s="16">
        <v>9.7900000000000001E-2</v>
      </c>
      <c r="G9" s="16"/>
    </row>
    <row r="10" spans="1:8" x14ac:dyDescent="0.35">
      <c r="A10" s="13" t="s">
        <v>456</v>
      </c>
      <c r="B10" s="32" t="s">
        <v>457</v>
      </c>
      <c r="C10" s="32" t="s">
        <v>436</v>
      </c>
      <c r="D10" s="14">
        <v>5433</v>
      </c>
      <c r="E10" s="15">
        <v>97.1</v>
      </c>
      <c r="F10" s="16">
        <v>8.7800000000000003E-2</v>
      </c>
      <c r="G10" s="16"/>
    </row>
    <row r="11" spans="1:8" x14ac:dyDescent="0.35">
      <c r="A11" s="13" t="s">
        <v>545</v>
      </c>
      <c r="B11" s="32" t="s">
        <v>546</v>
      </c>
      <c r="C11" s="32" t="s">
        <v>334</v>
      </c>
      <c r="D11" s="14">
        <v>2296</v>
      </c>
      <c r="E11" s="15">
        <v>96.4</v>
      </c>
      <c r="F11" s="16">
        <v>8.7099999999999997E-2</v>
      </c>
      <c r="G11" s="16"/>
    </row>
    <row r="12" spans="1:8" x14ac:dyDescent="0.35">
      <c r="A12" s="13" t="s">
        <v>359</v>
      </c>
      <c r="B12" s="32" t="s">
        <v>360</v>
      </c>
      <c r="C12" s="32" t="s">
        <v>334</v>
      </c>
      <c r="D12" s="14">
        <v>1166</v>
      </c>
      <c r="E12" s="15">
        <v>72.69</v>
      </c>
      <c r="F12" s="16">
        <v>6.5699999999999995E-2</v>
      </c>
      <c r="G12" s="16"/>
    </row>
    <row r="13" spans="1:8" x14ac:dyDescent="0.35">
      <c r="A13" s="13" t="s">
        <v>1367</v>
      </c>
      <c r="B13" s="32" t="s">
        <v>1368</v>
      </c>
      <c r="C13" s="32" t="s">
        <v>436</v>
      </c>
      <c r="D13" s="14">
        <v>5918</v>
      </c>
      <c r="E13" s="15">
        <v>65.959999999999994</v>
      </c>
      <c r="F13" s="16">
        <v>5.96E-2</v>
      </c>
      <c r="G13" s="16"/>
    </row>
    <row r="14" spans="1:8" x14ac:dyDescent="0.35">
      <c r="A14" s="13" t="s">
        <v>1242</v>
      </c>
      <c r="B14" s="32" t="s">
        <v>1243</v>
      </c>
      <c r="C14" s="32" t="s">
        <v>436</v>
      </c>
      <c r="D14" s="14">
        <v>8920</v>
      </c>
      <c r="E14" s="15">
        <v>58.39</v>
      </c>
      <c r="F14" s="16">
        <v>5.28E-2</v>
      </c>
      <c r="G14" s="16"/>
    </row>
    <row r="15" spans="1:8" x14ac:dyDescent="0.35">
      <c r="A15" s="13" t="s">
        <v>554</v>
      </c>
      <c r="B15" s="32" t="s">
        <v>555</v>
      </c>
      <c r="C15" s="32" t="s">
        <v>334</v>
      </c>
      <c r="D15" s="14">
        <v>4433</v>
      </c>
      <c r="E15" s="15">
        <v>55.58</v>
      </c>
      <c r="F15" s="16">
        <v>5.0200000000000002E-2</v>
      </c>
      <c r="G15" s="16"/>
    </row>
    <row r="16" spans="1:8" x14ac:dyDescent="0.35">
      <c r="A16" s="13" t="s">
        <v>552</v>
      </c>
      <c r="B16" s="32" t="s">
        <v>553</v>
      </c>
      <c r="C16" s="32" t="s">
        <v>334</v>
      </c>
      <c r="D16" s="14">
        <v>1093</v>
      </c>
      <c r="E16" s="15">
        <v>55.48</v>
      </c>
      <c r="F16" s="16">
        <v>5.0099999999999999E-2</v>
      </c>
      <c r="G16" s="16"/>
    </row>
    <row r="17" spans="1:7" x14ac:dyDescent="0.35">
      <c r="A17" s="13" t="s">
        <v>874</v>
      </c>
      <c r="B17" s="32" t="s">
        <v>875</v>
      </c>
      <c r="C17" s="32" t="s">
        <v>334</v>
      </c>
      <c r="D17" s="14">
        <v>2627</v>
      </c>
      <c r="E17" s="15">
        <v>40.39</v>
      </c>
      <c r="F17" s="16">
        <v>3.6499999999999998E-2</v>
      </c>
      <c r="G17" s="16"/>
    </row>
    <row r="18" spans="1:7" x14ac:dyDescent="0.35">
      <c r="A18" s="13" t="s">
        <v>2157</v>
      </c>
      <c r="B18" s="32" t="s">
        <v>2158</v>
      </c>
      <c r="C18" s="32" t="s">
        <v>436</v>
      </c>
      <c r="D18" s="14">
        <v>4338</v>
      </c>
      <c r="E18" s="15">
        <v>38.69</v>
      </c>
      <c r="F18" s="16">
        <v>3.5000000000000003E-2</v>
      </c>
      <c r="G18" s="16"/>
    </row>
    <row r="19" spans="1:7" x14ac:dyDescent="0.35">
      <c r="A19" s="13" t="s">
        <v>2204</v>
      </c>
      <c r="B19" s="32" t="s">
        <v>2205</v>
      </c>
      <c r="C19" s="32" t="s">
        <v>334</v>
      </c>
      <c r="D19" s="14">
        <v>1216</v>
      </c>
      <c r="E19" s="15">
        <v>35.659999999999997</v>
      </c>
      <c r="F19" s="16">
        <v>3.2199999999999999E-2</v>
      </c>
      <c r="G19" s="16"/>
    </row>
    <row r="20" spans="1:7" x14ac:dyDescent="0.35">
      <c r="A20" s="13" t="s">
        <v>564</v>
      </c>
      <c r="B20" s="32" t="s">
        <v>565</v>
      </c>
      <c r="C20" s="32" t="s">
        <v>334</v>
      </c>
      <c r="D20" s="14">
        <v>3421</v>
      </c>
      <c r="E20" s="15">
        <v>32.69</v>
      </c>
      <c r="F20" s="16">
        <v>2.9499999999999998E-2</v>
      </c>
      <c r="G20" s="16"/>
    </row>
    <row r="21" spans="1:7" x14ac:dyDescent="0.35">
      <c r="A21" s="13" t="s">
        <v>2072</v>
      </c>
      <c r="B21" s="32" t="s">
        <v>2073</v>
      </c>
      <c r="C21" s="32" t="s">
        <v>436</v>
      </c>
      <c r="D21" s="14">
        <v>7220</v>
      </c>
      <c r="E21" s="15">
        <v>32.06</v>
      </c>
      <c r="F21" s="16">
        <v>2.9000000000000001E-2</v>
      </c>
      <c r="G21" s="16"/>
    </row>
    <row r="22" spans="1:7" x14ac:dyDescent="0.35">
      <c r="A22" s="13" t="s">
        <v>2196</v>
      </c>
      <c r="B22" s="32" t="s">
        <v>2197</v>
      </c>
      <c r="C22" s="32" t="s">
        <v>334</v>
      </c>
      <c r="D22" s="14">
        <v>17465</v>
      </c>
      <c r="E22" s="15">
        <v>31.73</v>
      </c>
      <c r="F22" s="16">
        <v>2.87E-2</v>
      </c>
      <c r="G22" s="16"/>
    </row>
    <row r="23" spans="1:7" x14ac:dyDescent="0.35">
      <c r="A23" s="13" t="s">
        <v>574</v>
      </c>
      <c r="B23" s="32" t="s">
        <v>575</v>
      </c>
      <c r="C23" s="32" t="s">
        <v>334</v>
      </c>
      <c r="D23" s="14">
        <v>3909</v>
      </c>
      <c r="E23" s="15">
        <v>28.41</v>
      </c>
      <c r="F23" s="16">
        <v>2.5700000000000001E-2</v>
      </c>
      <c r="G23" s="16"/>
    </row>
    <row r="24" spans="1:7" x14ac:dyDescent="0.35">
      <c r="A24" s="13" t="s">
        <v>2108</v>
      </c>
      <c r="B24" s="32" t="s">
        <v>2109</v>
      </c>
      <c r="C24" s="32" t="s">
        <v>436</v>
      </c>
      <c r="D24" s="14">
        <v>5239</v>
      </c>
      <c r="E24" s="15">
        <v>24.86</v>
      </c>
      <c r="F24" s="16">
        <v>2.2499999999999999E-2</v>
      </c>
      <c r="G24" s="16"/>
    </row>
    <row r="25" spans="1:7" x14ac:dyDescent="0.35">
      <c r="A25" s="13" t="s">
        <v>2505</v>
      </c>
      <c r="B25" s="32" t="s">
        <v>2506</v>
      </c>
      <c r="C25" s="32" t="s">
        <v>334</v>
      </c>
      <c r="D25" s="14">
        <v>303</v>
      </c>
      <c r="E25" s="15">
        <v>20.99</v>
      </c>
      <c r="F25" s="16">
        <v>1.9E-2</v>
      </c>
      <c r="G25" s="16"/>
    </row>
    <row r="26" spans="1:7" x14ac:dyDescent="0.35">
      <c r="A26" s="13" t="s">
        <v>592</v>
      </c>
      <c r="B26" s="32" t="s">
        <v>593</v>
      </c>
      <c r="C26" s="32" t="s">
        <v>334</v>
      </c>
      <c r="D26" s="14">
        <v>1858</v>
      </c>
      <c r="E26" s="15">
        <v>15.91</v>
      </c>
      <c r="F26" s="16">
        <v>1.44E-2</v>
      </c>
      <c r="G26" s="16"/>
    </row>
    <row r="27" spans="1:7" x14ac:dyDescent="0.35">
      <c r="A27" s="13" t="s">
        <v>2507</v>
      </c>
      <c r="B27" s="32" t="s">
        <v>2508</v>
      </c>
      <c r="C27" s="32" t="s">
        <v>334</v>
      </c>
      <c r="D27" s="14">
        <v>399</v>
      </c>
      <c r="E27" s="15">
        <v>15.73</v>
      </c>
      <c r="F27" s="16">
        <v>1.4200000000000001E-2</v>
      </c>
      <c r="G27" s="16"/>
    </row>
    <row r="28" spans="1:7" x14ac:dyDescent="0.35">
      <c r="A28" s="13" t="s">
        <v>868</v>
      </c>
      <c r="B28" s="32" t="s">
        <v>869</v>
      </c>
      <c r="C28" s="32" t="s">
        <v>436</v>
      </c>
      <c r="D28" s="14">
        <v>4633</v>
      </c>
      <c r="E28" s="15">
        <v>14.74</v>
      </c>
      <c r="F28" s="16">
        <v>1.3299999999999999E-2</v>
      </c>
      <c r="G28" s="16"/>
    </row>
    <row r="29" spans="1:7" x14ac:dyDescent="0.35">
      <c r="A29" s="13" t="s">
        <v>2509</v>
      </c>
      <c r="B29" s="32" t="s">
        <v>2510</v>
      </c>
      <c r="C29" s="32" t="s">
        <v>334</v>
      </c>
      <c r="D29" s="14">
        <v>1648</v>
      </c>
      <c r="E29" s="15">
        <v>13.79</v>
      </c>
      <c r="F29" s="16">
        <v>1.2500000000000001E-2</v>
      </c>
      <c r="G29" s="16"/>
    </row>
    <row r="30" spans="1:7" x14ac:dyDescent="0.35">
      <c r="A30" s="13" t="s">
        <v>601</v>
      </c>
      <c r="B30" s="32" t="s">
        <v>602</v>
      </c>
      <c r="C30" s="32" t="s">
        <v>334</v>
      </c>
      <c r="D30" s="14">
        <v>933</v>
      </c>
      <c r="E30" s="15">
        <v>12.54</v>
      </c>
      <c r="F30" s="16">
        <v>1.1299999999999999E-2</v>
      </c>
      <c r="G30" s="16"/>
    </row>
    <row r="31" spans="1:7" x14ac:dyDescent="0.35">
      <c r="A31" s="13" t="s">
        <v>2159</v>
      </c>
      <c r="B31" s="32" t="s">
        <v>2160</v>
      </c>
      <c r="C31" s="32" t="s">
        <v>436</v>
      </c>
      <c r="D31" s="14">
        <v>5652</v>
      </c>
      <c r="E31" s="15">
        <v>11.45</v>
      </c>
      <c r="F31" s="16">
        <v>1.03E-2</v>
      </c>
      <c r="G31" s="16"/>
    </row>
    <row r="32" spans="1:7" x14ac:dyDescent="0.35">
      <c r="A32" s="17" t="s">
        <v>193</v>
      </c>
      <c r="B32" s="33"/>
      <c r="C32" s="33"/>
      <c r="D32" s="18"/>
      <c r="E32" s="37">
        <v>1089.92</v>
      </c>
      <c r="F32" s="38">
        <v>0.98499999999999999</v>
      </c>
      <c r="G32" s="21"/>
    </row>
    <row r="33" spans="1:7" x14ac:dyDescent="0.35">
      <c r="A33" s="17" t="s">
        <v>514</v>
      </c>
      <c r="B33" s="32"/>
      <c r="C33" s="32"/>
      <c r="D33" s="14"/>
      <c r="E33" s="15"/>
      <c r="F33" s="16"/>
      <c r="G33" s="16"/>
    </row>
    <row r="34" spans="1:7" x14ac:dyDescent="0.35">
      <c r="A34" s="17" t="s">
        <v>193</v>
      </c>
      <c r="B34" s="32"/>
      <c r="C34" s="32"/>
      <c r="D34" s="14"/>
      <c r="E34" s="39" t="s">
        <v>131</v>
      </c>
      <c r="F34" s="40" t="s">
        <v>131</v>
      </c>
      <c r="G34" s="16"/>
    </row>
    <row r="35" spans="1:7" x14ac:dyDescent="0.35">
      <c r="A35" s="24" t="s">
        <v>196</v>
      </c>
      <c r="B35" s="34"/>
      <c r="C35" s="34"/>
      <c r="D35" s="25"/>
      <c r="E35" s="29">
        <v>1089.92</v>
      </c>
      <c r="F35" s="30">
        <v>0.98499999999999999</v>
      </c>
      <c r="G35" s="21"/>
    </row>
    <row r="36" spans="1:7" x14ac:dyDescent="0.35">
      <c r="A36" s="13"/>
      <c r="B36" s="32"/>
      <c r="C36" s="32"/>
      <c r="D36" s="14"/>
      <c r="E36" s="15"/>
      <c r="F36" s="16"/>
      <c r="G36" s="16"/>
    </row>
    <row r="37" spans="1:7" x14ac:dyDescent="0.35">
      <c r="A37" s="13"/>
      <c r="B37" s="32"/>
      <c r="C37" s="32"/>
      <c r="D37" s="14"/>
      <c r="E37" s="15"/>
      <c r="F37" s="16"/>
      <c r="G37" s="16"/>
    </row>
    <row r="38" spans="1:7" x14ac:dyDescent="0.35">
      <c r="A38" s="17" t="s">
        <v>205</v>
      </c>
      <c r="B38" s="32"/>
      <c r="C38" s="32"/>
      <c r="D38" s="14"/>
      <c r="E38" s="15"/>
      <c r="F38" s="16"/>
      <c r="G38" s="16"/>
    </row>
    <row r="39" spans="1:7" x14ac:dyDescent="0.35">
      <c r="A39" s="13" t="s">
        <v>206</v>
      </c>
      <c r="B39" s="32"/>
      <c r="C39" s="32"/>
      <c r="D39" s="14"/>
      <c r="E39" s="15">
        <v>13</v>
      </c>
      <c r="F39" s="16">
        <v>1.17E-2</v>
      </c>
      <c r="G39" s="16">
        <v>6.6451999999999997E-2</v>
      </c>
    </row>
    <row r="40" spans="1:7" x14ac:dyDescent="0.35">
      <c r="A40" s="17" t="s">
        <v>193</v>
      </c>
      <c r="B40" s="33"/>
      <c r="C40" s="33"/>
      <c r="D40" s="18"/>
      <c r="E40" s="37">
        <v>13</v>
      </c>
      <c r="F40" s="38">
        <v>1.17E-2</v>
      </c>
      <c r="G40" s="21"/>
    </row>
    <row r="41" spans="1:7" x14ac:dyDescent="0.35">
      <c r="A41" s="13"/>
      <c r="B41" s="32"/>
      <c r="C41" s="32"/>
      <c r="D41" s="14"/>
      <c r="E41" s="15"/>
      <c r="F41" s="16"/>
      <c r="G41" s="16"/>
    </row>
    <row r="42" spans="1:7" x14ac:dyDescent="0.35">
      <c r="A42" s="24" t="s">
        <v>196</v>
      </c>
      <c r="B42" s="34"/>
      <c r="C42" s="34"/>
      <c r="D42" s="25"/>
      <c r="E42" s="19">
        <v>13</v>
      </c>
      <c r="F42" s="20">
        <v>1.17E-2</v>
      </c>
      <c r="G42" s="21"/>
    </row>
    <row r="43" spans="1:7" x14ac:dyDescent="0.35">
      <c r="A43" s="13" t="s">
        <v>207</v>
      </c>
      <c r="B43" s="32"/>
      <c r="C43" s="32"/>
      <c r="D43" s="14"/>
      <c r="E43" s="15">
        <v>2.3663999999999998E-3</v>
      </c>
      <c r="F43" s="16">
        <v>1.9999999999999999E-6</v>
      </c>
      <c r="G43" s="16"/>
    </row>
    <row r="44" spans="1:7" x14ac:dyDescent="0.35">
      <c r="A44" s="13" t="s">
        <v>208</v>
      </c>
      <c r="B44" s="32"/>
      <c r="C44" s="32"/>
      <c r="D44" s="14"/>
      <c r="E44" s="15">
        <v>3.4776335999999999</v>
      </c>
      <c r="F44" s="16">
        <v>3.2980000000000002E-3</v>
      </c>
      <c r="G44" s="16">
        <v>6.6451999999999997E-2</v>
      </c>
    </row>
    <row r="45" spans="1:7" x14ac:dyDescent="0.35">
      <c r="A45" s="27" t="s">
        <v>209</v>
      </c>
      <c r="B45" s="35"/>
      <c r="C45" s="35"/>
      <c r="D45" s="28"/>
      <c r="E45" s="29">
        <v>1106.4000000000001</v>
      </c>
      <c r="F45" s="30">
        <v>1</v>
      </c>
      <c r="G45" s="30"/>
    </row>
    <row r="50" spans="1:3" x14ac:dyDescent="0.35">
      <c r="A50" s="1" t="s">
        <v>212</v>
      </c>
    </row>
    <row r="51" spans="1:3" x14ac:dyDescent="0.35">
      <c r="A51" s="48" t="s">
        <v>213</v>
      </c>
      <c r="B51" s="3" t="s">
        <v>131</v>
      </c>
    </row>
    <row r="52" spans="1:3" x14ac:dyDescent="0.35">
      <c r="A52" t="s">
        <v>214</v>
      </c>
    </row>
    <row r="53" spans="1:3" x14ac:dyDescent="0.35">
      <c r="A53" t="s">
        <v>267</v>
      </c>
      <c r="B53" t="s">
        <v>216</v>
      </c>
      <c r="C53" t="s">
        <v>216</v>
      </c>
    </row>
    <row r="54" spans="1:3" x14ac:dyDescent="0.35">
      <c r="B54" s="49">
        <v>45625</v>
      </c>
      <c r="C54" s="49">
        <v>45657</v>
      </c>
    </row>
    <row r="55" spans="1:3" x14ac:dyDescent="0.35">
      <c r="A55" t="s">
        <v>270</v>
      </c>
      <c r="B55" s="3" t="s">
        <v>2511</v>
      </c>
      <c r="C55">
        <v>20.848500000000001</v>
      </c>
    </row>
    <row r="57" spans="1:3" x14ac:dyDescent="0.35">
      <c r="A57" t="s">
        <v>218</v>
      </c>
      <c r="B57" s="3" t="s">
        <v>131</v>
      </c>
    </row>
    <row r="58" spans="1:3" x14ac:dyDescent="0.35">
      <c r="A58" t="s">
        <v>219</v>
      </c>
      <c r="B58" s="3" t="s">
        <v>131</v>
      </c>
    </row>
    <row r="59" spans="1:3" ht="30" customHeight="1" x14ac:dyDescent="0.35">
      <c r="A59" s="48" t="s">
        <v>220</v>
      </c>
      <c r="B59" s="3" t="s">
        <v>131</v>
      </c>
    </row>
    <row r="60" spans="1:3" ht="30" customHeight="1" x14ac:dyDescent="0.35">
      <c r="A60" s="48" t="s">
        <v>221</v>
      </c>
      <c r="B60" s="3" t="s">
        <v>131</v>
      </c>
    </row>
    <row r="61" spans="1:3" x14ac:dyDescent="0.35">
      <c r="A61" t="s">
        <v>517</v>
      </c>
      <c r="B61" s="50" t="s">
        <v>131</v>
      </c>
    </row>
    <row r="62" spans="1:3" ht="45" customHeight="1" x14ac:dyDescent="0.35">
      <c r="A62" s="48" t="s">
        <v>223</v>
      </c>
      <c r="B62" s="3" t="s">
        <v>131</v>
      </c>
    </row>
    <row r="63" spans="1:3" x14ac:dyDescent="0.35">
      <c r="B63" s="3"/>
    </row>
    <row r="64" spans="1:3" ht="30" customHeight="1" x14ac:dyDescent="0.35">
      <c r="A64" s="48" t="s">
        <v>224</v>
      </c>
      <c r="B64" s="3" t="s">
        <v>131</v>
      </c>
    </row>
    <row r="65" spans="1:4" ht="30" customHeight="1" x14ac:dyDescent="0.35">
      <c r="A65" s="48" t="s">
        <v>225</v>
      </c>
      <c r="B65" t="s">
        <v>131</v>
      </c>
    </row>
    <row r="66" spans="1:4" ht="30" customHeight="1" x14ac:dyDescent="0.35">
      <c r="A66" s="48" t="s">
        <v>226</v>
      </c>
      <c r="B66" s="3" t="s">
        <v>131</v>
      </c>
    </row>
    <row r="67" spans="1:4" ht="30" customHeight="1" x14ac:dyDescent="0.35">
      <c r="A67" s="48" t="s">
        <v>227</v>
      </c>
      <c r="B67" s="3" t="s">
        <v>131</v>
      </c>
    </row>
    <row r="69" spans="1:4" ht="70" customHeight="1" x14ac:dyDescent="0.35">
      <c r="A69" s="71" t="s">
        <v>237</v>
      </c>
      <c r="B69" s="71" t="s">
        <v>238</v>
      </c>
      <c r="C69" s="71" t="s">
        <v>5</v>
      </c>
      <c r="D69" s="71" t="s">
        <v>6</v>
      </c>
    </row>
    <row r="70" spans="1:4" ht="70" customHeight="1" x14ac:dyDescent="0.35">
      <c r="A70" s="71" t="s">
        <v>2512</v>
      </c>
      <c r="B70" s="71"/>
      <c r="C70" s="71" t="s">
        <v>92</v>
      </c>
      <c r="D70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H246"/>
  <sheetViews>
    <sheetView showGridLines="0" workbookViewId="0">
      <pane ySplit="4" topLeftCell="A5" activePane="bottomLeft" state="frozen"/>
      <selection pane="bottomLeft" activeCell="C18" sqref="C18"/>
    </sheetView>
  </sheetViews>
  <sheetFormatPr defaultRowHeight="14.5" x14ac:dyDescent="0.35"/>
  <cols>
    <col min="1" max="1" width="50.54296875" customWidth="1"/>
    <col min="2" max="2" width="22" bestFit="1" customWidth="1"/>
    <col min="3" max="3" width="26.7265625" customWidth="1"/>
    <col min="4" max="4" width="22" customWidth="1"/>
    <col min="5" max="5" width="16.453125" customWidth="1"/>
    <col min="6" max="6" width="22" customWidth="1"/>
    <col min="7" max="7" width="6.1796875" style="2" bestFit="1" customWidth="1"/>
    <col min="12" max="12" width="70.26953125" bestFit="1" customWidth="1"/>
    <col min="13" max="13" width="10.81640625" bestFit="1" customWidth="1"/>
    <col min="14" max="14" width="10.54296875" bestFit="1" customWidth="1"/>
    <col min="15" max="15" width="12" bestFit="1" customWidth="1"/>
    <col min="16" max="16" width="12.54296875" customWidth="1"/>
  </cols>
  <sheetData>
    <row r="1" spans="1:8" ht="36.75" customHeight="1" x14ac:dyDescent="0.35">
      <c r="A1" s="74" t="s">
        <v>2513</v>
      </c>
      <c r="B1" s="75"/>
      <c r="C1" s="75"/>
      <c r="D1" s="75"/>
      <c r="E1" s="75"/>
      <c r="F1" s="75"/>
      <c r="G1" s="76"/>
      <c r="H1" s="47" t="str">
        <f>HYPERLINK("[EDEL_Portfolio Monthly Notes 31-Dec-2024.xlsx]Index!A1","Index")</f>
        <v>Index</v>
      </c>
    </row>
    <row r="2" spans="1:8" ht="19.5" customHeight="1" x14ac:dyDescent="0.35">
      <c r="A2" s="74" t="s">
        <v>2514</v>
      </c>
      <c r="B2" s="75"/>
      <c r="C2" s="75"/>
      <c r="D2" s="75"/>
      <c r="E2" s="75"/>
      <c r="F2" s="75"/>
      <c r="G2" s="76"/>
    </row>
    <row r="4" spans="1:8" ht="48" customHeight="1" x14ac:dyDescent="0.35">
      <c r="A4" s="4" t="s">
        <v>123</v>
      </c>
      <c r="B4" s="4" t="s">
        <v>124</v>
      </c>
      <c r="C4" s="4" t="s">
        <v>125</v>
      </c>
      <c r="D4" s="5" t="s">
        <v>126</v>
      </c>
      <c r="E4" s="6" t="s">
        <v>127</v>
      </c>
      <c r="F4" s="6" t="s">
        <v>128</v>
      </c>
      <c r="G4" s="7" t="s">
        <v>129</v>
      </c>
    </row>
    <row r="5" spans="1:8" x14ac:dyDescent="0.35">
      <c r="A5" s="8"/>
      <c r="B5" s="31"/>
      <c r="C5" s="31"/>
      <c r="D5" s="9"/>
      <c r="E5" s="10"/>
      <c r="F5" s="11"/>
      <c r="G5" s="12"/>
    </row>
    <row r="6" spans="1:8" x14ac:dyDescent="0.35">
      <c r="A6" s="17" t="s">
        <v>130</v>
      </c>
      <c r="B6" s="32"/>
      <c r="C6" s="32"/>
      <c r="D6" s="14"/>
      <c r="E6" s="15"/>
      <c r="F6" s="16"/>
      <c r="G6" s="16"/>
    </row>
    <row r="7" spans="1:8" x14ac:dyDescent="0.35">
      <c r="A7" s="17" t="s">
        <v>296</v>
      </c>
      <c r="B7" s="32"/>
      <c r="C7" s="32"/>
      <c r="D7" s="14"/>
      <c r="E7" s="15"/>
      <c r="F7" s="16"/>
      <c r="G7" s="16"/>
    </row>
    <row r="8" spans="1:8" x14ac:dyDescent="0.35">
      <c r="A8" s="13" t="s">
        <v>302</v>
      </c>
      <c r="B8" s="32" t="s">
        <v>303</v>
      </c>
      <c r="C8" s="32" t="s">
        <v>304</v>
      </c>
      <c r="D8" s="14">
        <v>339782</v>
      </c>
      <c r="E8" s="15">
        <v>4129.88</v>
      </c>
      <c r="F8" s="16">
        <v>7.3599999999999999E-2</v>
      </c>
      <c r="G8" s="16"/>
    </row>
    <row r="9" spans="1:8" x14ac:dyDescent="0.35">
      <c r="A9" s="13" t="s">
        <v>2100</v>
      </c>
      <c r="B9" s="32" t="s">
        <v>2101</v>
      </c>
      <c r="C9" s="32" t="s">
        <v>310</v>
      </c>
      <c r="D9" s="14">
        <v>741000</v>
      </c>
      <c r="E9" s="15">
        <v>2074.4299999999998</v>
      </c>
      <c r="F9" s="16">
        <v>3.6999999999999998E-2</v>
      </c>
      <c r="G9" s="16"/>
    </row>
    <row r="10" spans="1:8" x14ac:dyDescent="0.35">
      <c r="A10" s="13" t="s">
        <v>1875</v>
      </c>
      <c r="B10" s="32" t="s">
        <v>1876</v>
      </c>
      <c r="C10" s="32" t="s">
        <v>844</v>
      </c>
      <c r="D10" s="14">
        <v>136000</v>
      </c>
      <c r="E10" s="15">
        <v>1674.3</v>
      </c>
      <c r="F10" s="16">
        <v>2.98E-2</v>
      </c>
      <c r="G10" s="16"/>
    </row>
    <row r="11" spans="1:8" x14ac:dyDescent="0.35">
      <c r="A11" s="13" t="s">
        <v>311</v>
      </c>
      <c r="B11" s="32" t="s">
        <v>312</v>
      </c>
      <c r="C11" s="32" t="s">
        <v>313</v>
      </c>
      <c r="D11" s="14">
        <v>33182</v>
      </c>
      <c r="E11" s="15">
        <v>1197.0899999999999</v>
      </c>
      <c r="F11" s="16">
        <v>2.1299999999999999E-2</v>
      </c>
      <c r="G11" s="16"/>
    </row>
    <row r="12" spans="1:8" x14ac:dyDescent="0.35">
      <c r="A12" s="13" t="s">
        <v>314</v>
      </c>
      <c r="B12" s="32" t="s">
        <v>315</v>
      </c>
      <c r="C12" s="32" t="s">
        <v>299</v>
      </c>
      <c r="D12" s="14">
        <v>142923</v>
      </c>
      <c r="E12" s="15">
        <v>1136.17</v>
      </c>
      <c r="F12" s="16">
        <v>2.0199999999999999E-2</v>
      </c>
      <c r="G12" s="16"/>
    </row>
    <row r="13" spans="1:8" x14ac:dyDescent="0.35">
      <c r="A13" s="13" t="s">
        <v>2116</v>
      </c>
      <c r="B13" s="32" t="s">
        <v>2117</v>
      </c>
      <c r="C13" s="32" t="s">
        <v>337</v>
      </c>
      <c r="D13" s="14">
        <v>186300</v>
      </c>
      <c r="E13" s="15">
        <v>998.2</v>
      </c>
      <c r="F13" s="16">
        <v>1.78E-2</v>
      </c>
      <c r="G13" s="16"/>
    </row>
    <row r="14" spans="1:8" x14ac:dyDescent="0.35">
      <c r="A14" s="13" t="s">
        <v>327</v>
      </c>
      <c r="B14" s="32" t="s">
        <v>328</v>
      </c>
      <c r="C14" s="32" t="s">
        <v>299</v>
      </c>
      <c r="D14" s="14">
        <v>93301</v>
      </c>
      <c r="E14" s="15">
        <v>993.38</v>
      </c>
      <c r="F14" s="16">
        <v>1.77E-2</v>
      </c>
      <c r="G14" s="16"/>
    </row>
    <row r="15" spans="1:8" x14ac:dyDescent="0.35">
      <c r="A15" s="13" t="s">
        <v>405</v>
      </c>
      <c r="B15" s="32" t="s">
        <v>406</v>
      </c>
      <c r="C15" s="32" t="s">
        <v>407</v>
      </c>
      <c r="D15" s="14">
        <v>247800</v>
      </c>
      <c r="E15" s="15">
        <v>951.92</v>
      </c>
      <c r="F15" s="16">
        <v>1.7000000000000001E-2</v>
      </c>
      <c r="G15" s="16"/>
    </row>
    <row r="16" spans="1:8" x14ac:dyDescent="0.35">
      <c r="A16" s="13" t="s">
        <v>478</v>
      </c>
      <c r="B16" s="32" t="s">
        <v>479</v>
      </c>
      <c r="C16" s="32" t="s">
        <v>299</v>
      </c>
      <c r="D16" s="14">
        <v>450000</v>
      </c>
      <c r="E16" s="15">
        <v>900.09</v>
      </c>
      <c r="F16" s="16">
        <v>1.6E-2</v>
      </c>
      <c r="G16" s="16"/>
    </row>
    <row r="17" spans="1:7" x14ac:dyDescent="0.35">
      <c r="A17" s="13" t="s">
        <v>338</v>
      </c>
      <c r="B17" s="32" t="s">
        <v>339</v>
      </c>
      <c r="C17" s="32" t="s">
        <v>340</v>
      </c>
      <c r="D17" s="14">
        <v>254142</v>
      </c>
      <c r="E17" s="15">
        <v>847.18</v>
      </c>
      <c r="F17" s="16">
        <v>1.5100000000000001E-2</v>
      </c>
      <c r="G17" s="16"/>
    </row>
    <row r="18" spans="1:7" x14ac:dyDescent="0.35">
      <c r="A18" s="13" t="s">
        <v>2032</v>
      </c>
      <c r="B18" s="32" t="s">
        <v>2515</v>
      </c>
      <c r="C18" s="32" t="s">
        <v>482</v>
      </c>
      <c r="D18" s="14">
        <v>363140</v>
      </c>
      <c r="E18" s="15">
        <v>819.06</v>
      </c>
      <c r="F18" s="16">
        <v>1.46E-2</v>
      </c>
      <c r="G18" s="16"/>
    </row>
    <row r="19" spans="1:7" x14ac:dyDescent="0.35">
      <c r="A19" s="13" t="s">
        <v>297</v>
      </c>
      <c r="B19" s="32" t="s">
        <v>298</v>
      </c>
      <c r="C19" s="32" t="s">
        <v>299</v>
      </c>
      <c r="D19" s="14">
        <v>45449</v>
      </c>
      <c r="E19" s="15">
        <v>805.74</v>
      </c>
      <c r="F19" s="16">
        <v>1.44E-2</v>
      </c>
      <c r="G19" s="16"/>
    </row>
    <row r="20" spans="1:7" x14ac:dyDescent="0.35">
      <c r="A20" s="13" t="s">
        <v>300</v>
      </c>
      <c r="B20" s="32" t="s">
        <v>301</v>
      </c>
      <c r="C20" s="32" t="s">
        <v>299</v>
      </c>
      <c r="D20" s="14">
        <v>62346</v>
      </c>
      <c r="E20" s="15">
        <v>799.06</v>
      </c>
      <c r="F20" s="16">
        <v>1.4200000000000001E-2</v>
      </c>
      <c r="G20" s="16"/>
    </row>
    <row r="21" spans="1:7" x14ac:dyDescent="0.35">
      <c r="A21" s="13" t="s">
        <v>316</v>
      </c>
      <c r="B21" s="32" t="s">
        <v>317</v>
      </c>
      <c r="C21" s="32" t="s">
        <v>318</v>
      </c>
      <c r="D21" s="14">
        <v>49612</v>
      </c>
      <c r="E21" s="15">
        <v>787.71</v>
      </c>
      <c r="F21" s="16">
        <v>1.4E-2</v>
      </c>
      <c r="G21" s="16"/>
    </row>
    <row r="22" spans="1:7" x14ac:dyDescent="0.35">
      <c r="A22" s="13" t="s">
        <v>2200</v>
      </c>
      <c r="B22" s="32" t="s">
        <v>2201</v>
      </c>
      <c r="C22" s="32" t="s">
        <v>356</v>
      </c>
      <c r="D22" s="14">
        <v>417000</v>
      </c>
      <c r="E22" s="15">
        <v>785.84</v>
      </c>
      <c r="F22" s="16">
        <v>1.4E-2</v>
      </c>
      <c r="G22" s="16"/>
    </row>
    <row r="23" spans="1:7" x14ac:dyDescent="0.35">
      <c r="A23" s="13" t="s">
        <v>866</v>
      </c>
      <c r="B23" s="32" t="s">
        <v>867</v>
      </c>
      <c r="C23" s="32" t="s">
        <v>596</v>
      </c>
      <c r="D23" s="14">
        <v>119910</v>
      </c>
      <c r="E23" s="15">
        <v>664.18</v>
      </c>
      <c r="F23" s="16">
        <v>1.18E-2</v>
      </c>
      <c r="G23" s="16"/>
    </row>
    <row r="24" spans="1:7" x14ac:dyDescent="0.35">
      <c r="A24" s="13" t="s">
        <v>1405</v>
      </c>
      <c r="B24" s="32" t="s">
        <v>1406</v>
      </c>
      <c r="C24" s="32" t="s">
        <v>337</v>
      </c>
      <c r="D24" s="14">
        <v>147669</v>
      </c>
      <c r="E24" s="15">
        <v>555.75</v>
      </c>
      <c r="F24" s="16">
        <v>9.9000000000000008E-3</v>
      </c>
      <c r="G24" s="16"/>
    </row>
    <row r="25" spans="1:7" x14ac:dyDescent="0.35">
      <c r="A25" s="13" t="s">
        <v>1907</v>
      </c>
      <c r="B25" s="32" t="s">
        <v>1908</v>
      </c>
      <c r="C25" s="32" t="s">
        <v>299</v>
      </c>
      <c r="D25" s="14">
        <v>530077</v>
      </c>
      <c r="E25" s="15">
        <v>544.80999999999995</v>
      </c>
      <c r="F25" s="16">
        <v>9.7000000000000003E-3</v>
      </c>
      <c r="G25" s="16"/>
    </row>
    <row r="26" spans="1:7" x14ac:dyDescent="0.35">
      <c r="A26" s="13" t="s">
        <v>454</v>
      </c>
      <c r="B26" s="32" t="s">
        <v>455</v>
      </c>
      <c r="C26" s="32" t="s">
        <v>349</v>
      </c>
      <c r="D26" s="14">
        <v>70797</v>
      </c>
      <c r="E26" s="15">
        <v>524</v>
      </c>
      <c r="F26" s="16">
        <v>9.2999999999999992E-3</v>
      </c>
      <c r="G26" s="16"/>
    </row>
    <row r="27" spans="1:7" x14ac:dyDescent="0.35">
      <c r="A27" s="13" t="s">
        <v>319</v>
      </c>
      <c r="B27" s="32" t="s">
        <v>320</v>
      </c>
      <c r="C27" s="32" t="s">
        <v>321</v>
      </c>
      <c r="D27" s="14">
        <v>26363</v>
      </c>
      <c r="E27" s="15">
        <v>497.3</v>
      </c>
      <c r="F27" s="16">
        <v>8.8999999999999999E-3</v>
      </c>
      <c r="G27" s="16"/>
    </row>
    <row r="28" spans="1:7" x14ac:dyDescent="0.35">
      <c r="A28" s="13" t="s">
        <v>1197</v>
      </c>
      <c r="B28" s="32" t="s">
        <v>1198</v>
      </c>
      <c r="C28" s="32" t="s">
        <v>1199</v>
      </c>
      <c r="D28" s="14">
        <v>110400</v>
      </c>
      <c r="E28" s="15">
        <v>490.67</v>
      </c>
      <c r="F28" s="16">
        <v>8.6999999999999994E-3</v>
      </c>
      <c r="G28" s="16"/>
    </row>
    <row r="29" spans="1:7" x14ac:dyDescent="0.35">
      <c r="A29" s="13" t="s">
        <v>2054</v>
      </c>
      <c r="B29" s="32" t="s">
        <v>2055</v>
      </c>
      <c r="C29" s="32" t="s">
        <v>340</v>
      </c>
      <c r="D29" s="14">
        <v>121500</v>
      </c>
      <c r="E29" s="15">
        <v>476.77</v>
      </c>
      <c r="F29" s="16">
        <v>8.5000000000000006E-3</v>
      </c>
      <c r="G29" s="16"/>
    </row>
    <row r="30" spans="1:7" x14ac:dyDescent="0.35">
      <c r="A30" s="13" t="s">
        <v>354</v>
      </c>
      <c r="B30" s="32" t="s">
        <v>355</v>
      </c>
      <c r="C30" s="32" t="s">
        <v>356</v>
      </c>
      <c r="D30" s="14">
        <v>106261</v>
      </c>
      <c r="E30" s="15">
        <v>476.58</v>
      </c>
      <c r="F30" s="16">
        <v>8.5000000000000006E-3</v>
      </c>
      <c r="G30" s="16"/>
    </row>
    <row r="31" spans="1:7" x14ac:dyDescent="0.35">
      <c r="A31" s="13" t="s">
        <v>1246</v>
      </c>
      <c r="B31" s="32" t="s">
        <v>1247</v>
      </c>
      <c r="C31" s="32" t="s">
        <v>509</v>
      </c>
      <c r="D31" s="14">
        <v>190575</v>
      </c>
      <c r="E31" s="15">
        <v>455.95</v>
      </c>
      <c r="F31" s="16">
        <v>8.0999999999999996E-3</v>
      </c>
      <c r="G31" s="16"/>
    </row>
    <row r="32" spans="1:7" x14ac:dyDescent="0.35">
      <c r="A32" s="13" t="s">
        <v>442</v>
      </c>
      <c r="B32" s="32" t="s">
        <v>443</v>
      </c>
      <c r="C32" s="32" t="s">
        <v>356</v>
      </c>
      <c r="D32" s="14">
        <v>5708</v>
      </c>
      <c r="E32" s="15">
        <v>389.46</v>
      </c>
      <c r="F32" s="16">
        <v>6.8999999999999999E-3</v>
      </c>
      <c r="G32" s="16"/>
    </row>
    <row r="33" spans="1:7" x14ac:dyDescent="0.35">
      <c r="A33" s="13" t="s">
        <v>536</v>
      </c>
      <c r="B33" s="32" t="s">
        <v>537</v>
      </c>
      <c r="C33" s="32" t="s">
        <v>324</v>
      </c>
      <c r="D33" s="14">
        <v>9000</v>
      </c>
      <c r="E33" s="15">
        <v>376.05</v>
      </c>
      <c r="F33" s="16">
        <v>6.7000000000000002E-3</v>
      </c>
      <c r="G33" s="16"/>
    </row>
    <row r="34" spans="1:7" x14ac:dyDescent="0.35">
      <c r="A34" s="13" t="s">
        <v>2028</v>
      </c>
      <c r="B34" s="32" t="s">
        <v>2029</v>
      </c>
      <c r="C34" s="32" t="s">
        <v>844</v>
      </c>
      <c r="D34" s="14">
        <v>472500</v>
      </c>
      <c r="E34" s="15">
        <v>371.2</v>
      </c>
      <c r="F34" s="16">
        <v>6.6E-3</v>
      </c>
      <c r="G34" s="16"/>
    </row>
    <row r="35" spans="1:7" x14ac:dyDescent="0.35">
      <c r="A35" s="13" t="s">
        <v>374</v>
      </c>
      <c r="B35" s="32" t="s">
        <v>375</v>
      </c>
      <c r="C35" s="32" t="s">
        <v>307</v>
      </c>
      <c r="D35" s="14">
        <v>19075</v>
      </c>
      <c r="E35" s="15">
        <v>365.74</v>
      </c>
      <c r="F35" s="16">
        <v>6.4999999999999997E-3</v>
      </c>
      <c r="G35" s="16"/>
    </row>
    <row r="36" spans="1:7" x14ac:dyDescent="0.35">
      <c r="A36" s="13" t="s">
        <v>1877</v>
      </c>
      <c r="B36" s="32" t="s">
        <v>1878</v>
      </c>
      <c r="C36" s="32" t="s">
        <v>1241</v>
      </c>
      <c r="D36" s="14">
        <v>40500</v>
      </c>
      <c r="E36" s="15">
        <v>365.11</v>
      </c>
      <c r="F36" s="16">
        <v>6.4999999999999997E-3</v>
      </c>
      <c r="G36" s="16"/>
    </row>
    <row r="37" spans="1:7" x14ac:dyDescent="0.35">
      <c r="A37" s="13" t="s">
        <v>832</v>
      </c>
      <c r="B37" s="32" t="s">
        <v>833</v>
      </c>
      <c r="C37" s="32" t="s">
        <v>398</v>
      </c>
      <c r="D37" s="14">
        <v>26691</v>
      </c>
      <c r="E37" s="15">
        <v>361.16</v>
      </c>
      <c r="F37" s="16">
        <v>6.4000000000000003E-3</v>
      </c>
      <c r="G37" s="16"/>
    </row>
    <row r="38" spans="1:7" x14ac:dyDescent="0.35">
      <c r="A38" s="13" t="s">
        <v>399</v>
      </c>
      <c r="B38" s="32" t="s">
        <v>400</v>
      </c>
      <c r="C38" s="32" t="s">
        <v>299</v>
      </c>
      <c r="D38" s="14">
        <v>36500</v>
      </c>
      <c r="E38" s="15">
        <v>350.45</v>
      </c>
      <c r="F38" s="16">
        <v>6.1999999999999998E-3</v>
      </c>
      <c r="G38" s="16"/>
    </row>
    <row r="39" spans="1:7" x14ac:dyDescent="0.35">
      <c r="A39" s="13" t="s">
        <v>325</v>
      </c>
      <c r="B39" s="32" t="s">
        <v>326</v>
      </c>
      <c r="C39" s="32" t="s">
        <v>307</v>
      </c>
      <c r="D39" s="14">
        <v>8355</v>
      </c>
      <c r="E39" s="15">
        <v>342.12</v>
      </c>
      <c r="F39" s="16">
        <v>6.1000000000000004E-3</v>
      </c>
      <c r="G39" s="16"/>
    </row>
    <row r="40" spans="1:7" x14ac:dyDescent="0.35">
      <c r="A40" s="13" t="s">
        <v>917</v>
      </c>
      <c r="B40" s="32" t="s">
        <v>918</v>
      </c>
      <c r="C40" s="32" t="s">
        <v>334</v>
      </c>
      <c r="D40" s="14">
        <v>88402</v>
      </c>
      <c r="E40" s="15">
        <v>337.25</v>
      </c>
      <c r="F40" s="16">
        <v>6.0000000000000001E-3</v>
      </c>
      <c r="G40" s="16"/>
    </row>
    <row r="41" spans="1:7" x14ac:dyDescent="0.35">
      <c r="A41" s="13" t="s">
        <v>305</v>
      </c>
      <c r="B41" s="32" t="s">
        <v>306</v>
      </c>
      <c r="C41" s="32" t="s">
        <v>307</v>
      </c>
      <c r="D41" s="14">
        <v>17401</v>
      </c>
      <c r="E41" s="15">
        <v>327.14</v>
      </c>
      <c r="F41" s="16">
        <v>5.7999999999999996E-3</v>
      </c>
      <c r="G41" s="16"/>
    </row>
    <row r="42" spans="1:7" x14ac:dyDescent="0.35">
      <c r="A42" s="13" t="s">
        <v>350</v>
      </c>
      <c r="B42" s="32" t="s">
        <v>351</v>
      </c>
      <c r="C42" s="32" t="s">
        <v>331</v>
      </c>
      <c r="D42" s="14">
        <v>13270</v>
      </c>
      <c r="E42" s="15">
        <v>308.77</v>
      </c>
      <c r="F42" s="16">
        <v>5.4999999999999997E-3</v>
      </c>
      <c r="G42" s="16"/>
    </row>
    <row r="43" spans="1:7" x14ac:dyDescent="0.35">
      <c r="A43" s="13" t="s">
        <v>394</v>
      </c>
      <c r="B43" s="32" t="s">
        <v>395</v>
      </c>
      <c r="C43" s="32" t="s">
        <v>299</v>
      </c>
      <c r="D43" s="14">
        <v>122850</v>
      </c>
      <c r="E43" s="15">
        <v>295.52</v>
      </c>
      <c r="F43" s="16">
        <v>5.3E-3</v>
      </c>
      <c r="G43" s="16"/>
    </row>
    <row r="44" spans="1:7" x14ac:dyDescent="0.35">
      <c r="A44" s="13" t="s">
        <v>308</v>
      </c>
      <c r="B44" s="32" t="s">
        <v>309</v>
      </c>
      <c r="C44" s="32" t="s">
        <v>310</v>
      </c>
      <c r="D44" s="14">
        <v>4133</v>
      </c>
      <c r="E44" s="15">
        <v>294.41000000000003</v>
      </c>
      <c r="F44" s="16">
        <v>5.1999999999999998E-3</v>
      </c>
      <c r="G44" s="16"/>
    </row>
    <row r="45" spans="1:7" x14ac:dyDescent="0.35">
      <c r="A45" s="13" t="s">
        <v>943</v>
      </c>
      <c r="B45" s="32" t="s">
        <v>944</v>
      </c>
      <c r="C45" s="32" t="s">
        <v>371</v>
      </c>
      <c r="D45" s="14">
        <v>3933</v>
      </c>
      <c r="E45" s="15">
        <v>286.97000000000003</v>
      </c>
      <c r="F45" s="16">
        <v>5.1000000000000004E-3</v>
      </c>
      <c r="G45" s="16"/>
    </row>
    <row r="46" spans="1:7" x14ac:dyDescent="0.35">
      <c r="A46" s="13" t="s">
        <v>913</v>
      </c>
      <c r="B46" s="32" t="s">
        <v>914</v>
      </c>
      <c r="C46" s="32" t="s">
        <v>551</v>
      </c>
      <c r="D46" s="14">
        <v>77901</v>
      </c>
      <c r="E46" s="15">
        <v>285.23</v>
      </c>
      <c r="F46" s="16">
        <v>5.1000000000000004E-3</v>
      </c>
      <c r="G46" s="16"/>
    </row>
    <row r="47" spans="1:7" x14ac:dyDescent="0.35">
      <c r="A47" s="13" t="s">
        <v>951</v>
      </c>
      <c r="B47" s="32" t="s">
        <v>952</v>
      </c>
      <c r="C47" s="32" t="s">
        <v>321</v>
      </c>
      <c r="D47" s="14">
        <v>17550</v>
      </c>
      <c r="E47" s="15">
        <v>282.39999999999998</v>
      </c>
      <c r="F47" s="16">
        <v>5.0000000000000001E-3</v>
      </c>
      <c r="G47" s="16"/>
    </row>
    <row r="48" spans="1:7" x14ac:dyDescent="0.35">
      <c r="A48" s="13" t="s">
        <v>2040</v>
      </c>
      <c r="B48" s="32" t="s">
        <v>2041</v>
      </c>
      <c r="C48" s="32" t="s">
        <v>318</v>
      </c>
      <c r="D48" s="14">
        <v>3520000</v>
      </c>
      <c r="E48" s="15">
        <v>279.49</v>
      </c>
      <c r="F48" s="16">
        <v>5.0000000000000001E-3</v>
      </c>
      <c r="G48" s="16"/>
    </row>
    <row r="49" spans="1:7" x14ac:dyDescent="0.35">
      <c r="A49" s="13" t="s">
        <v>1879</v>
      </c>
      <c r="B49" s="32" t="s">
        <v>1880</v>
      </c>
      <c r="C49" s="32" t="s">
        <v>1881</v>
      </c>
      <c r="D49" s="14">
        <v>10500</v>
      </c>
      <c r="E49" s="15">
        <v>265.51</v>
      </c>
      <c r="F49" s="16">
        <v>4.7000000000000002E-3</v>
      </c>
      <c r="G49" s="16"/>
    </row>
    <row r="50" spans="1:7" x14ac:dyDescent="0.35">
      <c r="A50" s="13" t="s">
        <v>821</v>
      </c>
      <c r="B50" s="32" t="s">
        <v>822</v>
      </c>
      <c r="C50" s="32" t="s">
        <v>368</v>
      </c>
      <c r="D50" s="14">
        <v>604</v>
      </c>
      <c r="E50" s="15">
        <v>205.97</v>
      </c>
      <c r="F50" s="16">
        <v>3.7000000000000002E-3</v>
      </c>
      <c r="G50" s="16"/>
    </row>
    <row r="51" spans="1:7" x14ac:dyDescent="0.35">
      <c r="A51" s="13" t="s">
        <v>417</v>
      </c>
      <c r="B51" s="32" t="s">
        <v>418</v>
      </c>
      <c r="C51" s="32" t="s">
        <v>398</v>
      </c>
      <c r="D51" s="14">
        <v>89250</v>
      </c>
      <c r="E51" s="15">
        <v>204.74</v>
      </c>
      <c r="F51" s="16">
        <v>3.5999999999999999E-3</v>
      </c>
      <c r="G51" s="16"/>
    </row>
    <row r="52" spans="1:7" x14ac:dyDescent="0.35">
      <c r="A52" s="13" t="s">
        <v>428</v>
      </c>
      <c r="B52" s="32" t="s">
        <v>429</v>
      </c>
      <c r="C52" s="32" t="s">
        <v>349</v>
      </c>
      <c r="D52" s="14">
        <v>8353</v>
      </c>
      <c r="E52" s="15">
        <v>197.84</v>
      </c>
      <c r="F52" s="16">
        <v>3.5000000000000001E-3</v>
      </c>
      <c r="G52" s="16"/>
    </row>
    <row r="53" spans="1:7" x14ac:dyDescent="0.35">
      <c r="A53" s="13" t="s">
        <v>359</v>
      </c>
      <c r="B53" s="32" t="s">
        <v>360</v>
      </c>
      <c r="C53" s="32" t="s">
        <v>334</v>
      </c>
      <c r="D53" s="14">
        <v>3146</v>
      </c>
      <c r="E53" s="15">
        <v>196.12</v>
      </c>
      <c r="F53" s="16">
        <v>3.5000000000000001E-3</v>
      </c>
      <c r="G53" s="16"/>
    </row>
    <row r="54" spans="1:7" x14ac:dyDescent="0.35">
      <c r="A54" s="13" t="s">
        <v>329</v>
      </c>
      <c r="B54" s="32" t="s">
        <v>330</v>
      </c>
      <c r="C54" s="32" t="s">
        <v>331</v>
      </c>
      <c r="D54" s="14">
        <v>39718</v>
      </c>
      <c r="E54" s="15">
        <v>192.1</v>
      </c>
      <c r="F54" s="16">
        <v>3.3999999999999998E-3</v>
      </c>
      <c r="G54" s="16"/>
    </row>
    <row r="55" spans="1:7" x14ac:dyDescent="0.35">
      <c r="A55" s="13" t="s">
        <v>357</v>
      </c>
      <c r="B55" s="32" t="s">
        <v>358</v>
      </c>
      <c r="C55" s="32" t="s">
        <v>307</v>
      </c>
      <c r="D55" s="14">
        <v>2961</v>
      </c>
      <c r="E55" s="15">
        <v>191.21</v>
      </c>
      <c r="F55" s="16">
        <v>3.3999999999999998E-3</v>
      </c>
      <c r="G55" s="16"/>
    </row>
    <row r="56" spans="1:7" x14ac:dyDescent="0.35">
      <c r="A56" s="13" t="s">
        <v>809</v>
      </c>
      <c r="B56" s="32" t="s">
        <v>810</v>
      </c>
      <c r="C56" s="32" t="s">
        <v>349</v>
      </c>
      <c r="D56" s="14">
        <v>4500</v>
      </c>
      <c r="E56" s="15">
        <v>187.23</v>
      </c>
      <c r="F56" s="16">
        <v>3.3E-3</v>
      </c>
      <c r="G56" s="16"/>
    </row>
    <row r="57" spans="1:7" x14ac:dyDescent="0.35">
      <c r="A57" s="13" t="s">
        <v>322</v>
      </c>
      <c r="B57" s="32" t="s">
        <v>323</v>
      </c>
      <c r="C57" s="32" t="s">
        <v>324</v>
      </c>
      <c r="D57" s="14">
        <v>61245</v>
      </c>
      <c r="E57" s="15">
        <v>179.54</v>
      </c>
      <c r="F57" s="16">
        <v>3.2000000000000002E-3</v>
      </c>
      <c r="G57" s="16"/>
    </row>
    <row r="58" spans="1:7" x14ac:dyDescent="0.35">
      <c r="A58" s="13" t="s">
        <v>521</v>
      </c>
      <c r="B58" s="32" t="s">
        <v>522</v>
      </c>
      <c r="C58" s="32" t="s">
        <v>523</v>
      </c>
      <c r="D58" s="14">
        <v>28048</v>
      </c>
      <c r="E58" s="15">
        <v>179.37</v>
      </c>
      <c r="F58" s="16">
        <v>3.2000000000000002E-3</v>
      </c>
      <c r="G58" s="16"/>
    </row>
    <row r="59" spans="1:7" x14ac:dyDescent="0.35">
      <c r="A59" s="13" t="s">
        <v>446</v>
      </c>
      <c r="B59" s="32" t="s">
        <v>447</v>
      </c>
      <c r="C59" s="32" t="s">
        <v>349</v>
      </c>
      <c r="D59" s="14">
        <v>1638</v>
      </c>
      <c r="E59" s="15">
        <v>177.86</v>
      </c>
      <c r="F59" s="16">
        <v>3.2000000000000002E-3</v>
      </c>
      <c r="G59" s="16"/>
    </row>
    <row r="60" spans="1:7" x14ac:dyDescent="0.35">
      <c r="A60" s="13" t="s">
        <v>2070</v>
      </c>
      <c r="B60" s="32" t="s">
        <v>2071</v>
      </c>
      <c r="C60" s="32" t="s">
        <v>421</v>
      </c>
      <c r="D60" s="14">
        <v>20625</v>
      </c>
      <c r="E60" s="15">
        <v>170.14</v>
      </c>
      <c r="F60" s="16">
        <v>3.0000000000000001E-3</v>
      </c>
      <c r="G60" s="16"/>
    </row>
    <row r="61" spans="1:7" x14ac:dyDescent="0.35">
      <c r="A61" s="13" t="s">
        <v>542</v>
      </c>
      <c r="B61" s="32" t="s">
        <v>543</v>
      </c>
      <c r="C61" s="32" t="s">
        <v>544</v>
      </c>
      <c r="D61" s="14">
        <v>6237</v>
      </c>
      <c r="E61" s="15">
        <v>167.19</v>
      </c>
      <c r="F61" s="16">
        <v>3.0000000000000001E-3</v>
      </c>
      <c r="G61" s="16"/>
    </row>
    <row r="62" spans="1:7" x14ac:dyDescent="0.35">
      <c r="A62" s="13" t="s">
        <v>1229</v>
      </c>
      <c r="B62" s="32" t="s">
        <v>1230</v>
      </c>
      <c r="C62" s="32" t="s">
        <v>299</v>
      </c>
      <c r="D62" s="14">
        <v>9230</v>
      </c>
      <c r="E62" s="15">
        <v>164.85</v>
      </c>
      <c r="F62" s="16">
        <v>2.8999999999999998E-3</v>
      </c>
      <c r="G62" s="16"/>
    </row>
    <row r="63" spans="1:7" x14ac:dyDescent="0.35">
      <c r="A63" s="13" t="s">
        <v>811</v>
      </c>
      <c r="B63" s="32" t="s">
        <v>812</v>
      </c>
      <c r="C63" s="32" t="s">
        <v>441</v>
      </c>
      <c r="D63" s="14">
        <v>5577</v>
      </c>
      <c r="E63" s="15">
        <v>161.97</v>
      </c>
      <c r="F63" s="16">
        <v>2.8999999999999998E-3</v>
      </c>
      <c r="G63" s="16"/>
    </row>
    <row r="64" spans="1:7" x14ac:dyDescent="0.35">
      <c r="A64" s="13" t="s">
        <v>415</v>
      </c>
      <c r="B64" s="32" t="s">
        <v>416</v>
      </c>
      <c r="C64" s="32" t="s">
        <v>299</v>
      </c>
      <c r="D64" s="14">
        <v>30188</v>
      </c>
      <c r="E64" s="15">
        <v>159.97999999999999</v>
      </c>
      <c r="F64" s="16">
        <v>2.8999999999999998E-3</v>
      </c>
      <c r="G64" s="16"/>
    </row>
    <row r="65" spans="1:7" x14ac:dyDescent="0.35">
      <c r="A65" s="13" t="s">
        <v>898</v>
      </c>
      <c r="B65" s="32" t="s">
        <v>899</v>
      </c>
      <c r="C65" s="32" t="s">
        <v>321</v>
      </c>
      <c r="D65" s="14">
        <v>5470</v>
      </c>
      <c r="E65" s="15">
        <v>157.56</v>
      </c>
      <c r="F65" s="16">
        <v>2.8E-3</v>
      </c>
      <c r="G65" s="16"/>
    </row>
    <row r="66" spans="1:7" x14ac:dyDescent="0.35">
      <c r="A66" s="13" t="s">
        <v>1191</v>
      </c>
      <c r="B66" s="32" t="s">
        <v>1192</v>
      </c>
      <c r="C66" s="32" t="s">
        <v>398</v>
      </c>
      <c r="D66" s="14">
        <v>994</v>
      </c>
      <c r="E66" s="15">
        <v>143.26</v>
      </c>
      <c r="F66" s="16">
        <v>2.5999999999999999E-3</v>
      </c>
      <c r="G66" s="16"/>
    </row>
    <row r="67" spans="1:7" x14ac:dyDescent="0.35">
      <c r="A67" s="13" t="s">
        <v>383</v>
      </c>
      <c r="B67" s="32" t="s">
        <v>384</v>
      </c>
      <c r="C67" s="32" t="s">
        <v>321</v>
      </c>
      <c r="D67" s="14">
        <v>4252</v>
      </c>
      <c r="E67" s="15">
        <v>142.87</v>
      </c>
      <c r="F67" s="16">
        <v>2.5000000000000001E-3</v>
      </c>
      <c r="G67" s="16"/>
    </row>
    <row r="68" spans="1:7" x14ac:dyDescent="0.35">
      <c r="A68" s="13" t="s">
        <v>448</v>
      </c>
      <c r="B68" s="32" t="s">
        <v>449</v>
      </c>
      <c r="C68" s="32" t="s">
        <v>321</v>
      </c>
      <c r="D68" s="14">
        <v>6018</v>
      </c>
      <c r="E68" s="15">
        <v>141.77000000000001</v>
      </c>
      <c r="F68" s="16">
        <v>2.5000000000000001E-3</v>
      </c>
      <c r="G68" s="16"/>
    </row>
    <row r="69" spans="1:7" x14ac:dyDescent="0.35">
      <c r="A69" s="13" t="s">
        <v>1248</v>
      </c>
      <c r="B69" s="32" t="s">
        <v>1249</v>
      </c>
      <c r="C69" s="32" t="s">
        <v>337</v>
      </c>
      <c r="D69" s="14">
        <v>62724</v>
      </c>
      <c r="E69" s="15">
        <v>136.54</v>
      </c>
      <c r="F69" s="16">
        <v>2.3999999999999998E-3</v>
      </c>
      <c r="G69" s="16"/>
    </row>
    <row r="70" spans="1:7" x14ac:dyDescent="0.35">
      <c r="A70" s="13" t="s">
        <v>1391</v>
      </c>
      <c r="B70" s="32" t="s">
        <v>1392</v>
      </c>
      <c r="C70" s="32" t="s">
        <v>356</v>
      </c>
      <c r="D70" s="14">
        <v>26000</v>
      </c>
      <c r="E70" s="15">
        <v>130.18</v>
      </c>
      <c r="F70" s="16">
        <v>2.3E-3</v>
      </c>
      <c r="G70" s="16"/>
    </row>
    <row r="71" spans="1:7" x14ac:dyDescent="0.35">
      <c r="A71" s="13" t="s">
        <v>549</v>
      </c>
      <c r="B71" s="32" t="s">
        <v>550</v>
      </c>
      <c r="C71" s="32" t="s">
        <v>551</v>
      </c>
      <c r="D71" s="14">
        <v>267</v>
      </c>
      <c r="E71" s="15">
        <v>126.86</v>
      </c>
      <c r="F71" s="16">
        <v>2.3E-3</v>
      </c>
      <c r="G71" s="16"/>
    </row>
    <row r="72" spans="1:7" x14ac:dyDescent="0.35">
      <c r="A72" s="13" t="s">
        <v>485</v>
      </c>
      <c r="B72" s="32" t="s">
        <v>486</v>
      </c>
      <c r="C72" s="32" t="s">
        <v>393</v>
      </c>
      <c r="D72" s="14">
        <v>701</v>
      </c>
      <c r="E72" s="15">
        <v>125.73</v>
      </c>
      <c r="F72" s="16">
        <v>2.2000000000000001E-3</v>
      </c>
      <c r="G72" s="16"/>
    </row>
    <row r="73" spans="1:7" x14ac:dyDescent="0.35">
      <c r="A73" s="13" t="s">
        <v>854</v>
      </c>
      <c r="B73" s="32" t="s">
        <v>855</v>
      </c>
      <c r="C73" s="32" t="s">
        <v>596</v>
      </c>
      <c r="D73" s="14">
        <v>16765</v>
      </c>
      <c r="E73" s="15">
        <v>121.52</v>
      </c>
      <c r="F73" s="16">
        <v>2.2000000000000001E-3</v>
      </c>
      <c r="G73" s="16"/>
    </row>
    <row r="74" spans="1:7" x14ac:dyDescent="0.35">
      <c r="A74" s="13" t="s">
        <v>1237</v>
      </c>
      <c r="B74" s="32" t="s">
        <v>1238</v>
      </c>
      <c r="C74" s="32" t="s">
        <v>299</v>
      </c>
      <c r="D74" s="14">
        <v>21543</v>
      </c>
      <c r="E74" s="15">
        <v>120.45</v>
      </c>
      <c r="F74" s="16">
        <v>2.0999999999999999E-3</v>
      </c>
      <c r="G74" s="16"/>
    </row>
    <row r="75" spans="1:7" x14ac:dyDescent="0.35">
      <c r="A75" s="13" t="s">
        <v>1202</v>
      </c>
      <c r="B75" s="32" t="s">
        <v>1203</v>
      </c>
      <c r="C75" s="32" t="s">
        <v>321</v>
      </c>
      <c r="D75" s="14">
        <v>389</v>
      </c>
      <c r="E75" s="15">
        <v>115.69</v>
      </c>
      <c r="F75" s="16">
        <v>2.0999999999999999E-3</v>
      </c>
      <c r="G75" s="16"/>
    </row>
    <row r="76" spans="1:7" x14ac:dyDescent="0.35">
      <c r="A76" s="13" t="s">
        <v>2516</v>
      </c>
      <c r="B76" s="32" t="s">
        <v>2517</v>
      </c>
      <c r="C76" s="32" t="s">
        <v>393</v>
      </c>
      <c r="D76" s="14">
        <v>5178</v>
      </c>
      <c r="E76" s="15">
        <v>114.47</v>
      </c>
      <c r="F76" s="16">
        <v>2E-3</v>
      </c>
      <c r="G76" s="16"/>
    </row>
    <row r="77" spans="1:7" x14ac:dyDescent="0.35">
      <c r="A77" s="13" t="s">
        <v>1231</v>
      </c>
      <c r="B77" s="32" t="s">
        <v>1232</v>
      </c>
      <c r="C77" s="32" t="s">
        <v>436</v>
      </c>
      <c r="D77" s="14">
        <v>18446</v>
      </c>
      <c r="E77" s="15">
        <v>113.82</v>
      </c>
      <c r="F77" s="16">
        <v>2E-3</v>
      </c>
      <c r="G77" s="16"/>
    </row>
    <row r="78" spans="1:7" x14ac:dyDescent="0.35">
      <c r="A78" s="13" t="s">
        <v>524</v>
      </c>
      <c r="B78" s="32" t="s">
        <v>525</v>
      </c>
      <c r="C78" s="32" t="s">
        <v>526</v>
      </c>
      <c r="D78" s="14">
        <v>6538</v>
      </c>
      <c r="E78" s="15">
        <v>113.38</v>
      </c>
      <c r="F78" s="16">
        <v>2E-3</v>
      </c>
      <c r="G78" s="16"/>
    </row>
    <row r="79" spans="1:7" x14ac:dyDescent="0.35">
      <c r="A79" s="13" t="s">
        <v>2518</v>
      </c>
      <c r="B79" s="32" t="s">
        <v>2519</v>
      </c>
      <c r="C79" s="32" t="s">
        <v>368</v>
      </c>
      <c r="D79" s="14">
        <v>23655</v>
      </c>
      <c r="E79" s="15">
        <v>112.12</v>
      </c>
      <c r="F79" s="16">
        <v>2E-3</v>
      </c>
      <c r="G79" s="16"/>
    </row>
    <row r="80" spans="1:7" x14ac:dyDescent="0.35">
      <c r="A80" s="13" t="s">
        <v>497</v>
      </c>
      <c r="B80" s="32" t="s">
        <v>498</v>
      </c>
      <c r="C80" s="32" t="s">
        <v>414</v>
      </c>
      <c r="D80" s="14">
        <v>3396</v>
      </c>
      <c r="E80" s="15">
        <v>111.19</v>
      </c>
      <c r="F80" s="16">
        <v>2E-3</v>
      </c>
      <c r="G80" s="16"/>
    </row>
    <row r="81" spans="1:7" x14ac:dyDescent="0.35">
      <c r="A81" s="13" t="s">
        <v>444</v>
      </c>
      <c r="B81" s="32" t="s">
        <v>445</v>
      </c>
      <c r="C81" s="32" t="s">
        <v>356</v>
      </c>
      <c r="D81" s="14">
        <v>5118</v>
      </c>
      <c r="E81" s="15">
        <v>109.33</v>
      </c>
      <c r="F81" s="16">
        <v>1.9E-3</v>
      </c>
      <c r="G81" s="16"/>
    </row>
    <row r="82" spans="1:7" x14ac:dyDescent="0.35">
      <c r="A82" s="13" t="s">
        <v>507</v>
      </c>
      <c r="B82" s="32" t="s">
        <v>508</v>
      </c>
      <c r="C82" s="32" t="s">
        <v>509</v>
      </c>
      <c r="D82" s="14">
        <v>24626</v>
      </c>
      <c r="E82" s="15">
        <v>106.08</v>
      </c>
      <c r="F82" s="16">
        <v>1.9E-3</v>
      </c>
      <c r="G82" s="16"/>
    </row>
    <row r="83" spans="1:7" x14ac:dyDescent="0.35">
      <c r="A83" s="13" t="s">
        <v>1195</v>
      </c>
      <c r="B83" s="32" t="s">
        <v>1196</v>
      </c>
      <c r="C83" s="32" t="s">
        <v>356</v>
      </c>
      <c r="D83" s="14">
        <v>6680</v>
      </c>
      <c r="E83" s="15">
        <v>104.75</v>
      </c>
      <c r="F83" s="16">
        <v>1.9E-3</v>
      </c>
      <c r="G83" s="16"/>
    </row>
    <row r="84" spans="1:7" x14ac:dyDescent="0.35">
      <c r="A84" s="13" t="s">
        <v>1421</v>
      </c>
      <c r="B84" s="32" t="s">
        <v>1422</v>
      </c>
      <c r="C84" s="32" t="s">
        <v>421</v>
      </c>
      <c r="D84" s="14">
        <v>37400</v>
      </c>
      <c r="E84" s="15">
        <v>102.74</v>
      </c>
      <c r="F84" s="16">
        <v>1.8E-3</v>
      </c>
      <c r="G84" s="16"/>
    </row>
    <row r="85" spans="1:7" x14ac:dyDescent="0.35">
      <c r="A85" s="13" t="s">
        <v>1208</v>
      </c>
      <c r="B85" s="32" t="s">
        <v>1209</v>
      </c>
      <c r="C85" s="32" t="s">
        <v>398</v>
      </c>
      <c r="D85" s="14">
        <v>4941</v>
      </c>
      <c r="E85" s="15">
        <v>102.57</v>
      </c>
      <c r="F85" s="16">
        <v>1.8E-3</v>
      </c>
      <c r="G85" s="16"/>
    </row>
    <row r="86" spans="1:7" x14ac:dyDescent="0.35">
      <c r="A86" s="13" t="s">
        <v>2520</v>
      </c>
      <c r="B86" s="32" t="s">
        <v>2521</v>
      </c>
      <c r="C86" s="32" t="s">
        <v>371</v>
      </c>
      <c r="D86" s="14">
        <v>19860</v>
      </c>
      <c r="E86" s="15">
        <v>102.07</v>
      </c>
      <c r="F86" s="16">
        <v>1.8E-3</v>
      </c>
      <c r="G86" s="16"/>
    </row>
    <row r="87" spans="1:7" x14ac:dyDescent="0.35">
      <c r="A87" s="13" t="s">
        <v>1233</v>
      </c>
      <c r="B87" s="32" t="s">
        <v>1234</v>
      </c>
      <c r="C87" s="32" t="s">
        <v>307</v>
      </c>
      <c r="D87" s="14">
        <v>6754</v>
      </c>
      <c r="E87" s="15">
        <v>98.93</v>
      </c>
      <c r="F87" s="16">
        <v>1.8E-3</v>
      </c>
      <c r="G87" s="16"/>
    </row>
    <row r="88" spans="1:7" x14ac:dyDescent="0.35">
      <c r="A88" s="13" t="s">
        <v>910</v>
      </c>
      <c r="B88" s="32" t="s">
        <v>911</v>
      </c>
      <c r="C88" s="32" t="s">
        <v>912</v>
      </c>
      <c r="D88" s="14">
        <v>35186</v>
      </c>
      <c r="E88" s="15">
        <v>98.66</v>
      </c>
      <c r="F88" s="16">
        <v>1.8E-3</v>
      </c>
      <c r="G88" s="16"/>
    </row>
    <row r="89" spans="1:7" x14ac:dyDescent="0.35">
      <c r="A89" s="13" t="s">
        <v>1853</v>
      </c>
      <c r="B89" s="32" t="s">
        <v>1854</v>
      </c>
      <c r="C89" s="32" t="s">
        <v>1855</v>
      </c>
      <c r="D89" s="14">
        <v>148500</v>
      </c>
      <c r="E89" s="15">
        <v>97.89</v>
      </c>
      <c r="F89" s="16">
        <v>1.6999999999999999E-3</v>
      </c>
      <c r="G89" s="16"/>
    </row>
    <row r="90" spans="1:7" x14ac:dyDescent="0.35">
      <c r="A90" s="13" t="s">
        <v>545</v>
      </c>
      <c r="B90" s="32" t="s">
        <v>546</v>
      </c>
      <c r="C90" s="32" t="s">
        <v>334</v>
      </c>
      <c r="D90" s="14">
        <v>2302</v>
      </c>
      <c r="E90" s="15">
        <v>96.66</v>
      </c>
      <c r="F90" s="16">
        <v>1.6999999999999999E-3</v>
      </c>
      <c r="G90" s="16"/>
    </row>
    <row r="91" spans="1:7" x14ac:dyDescent="0.35">
      <c r="A91" s="13" t="s">
        <v>1400</v>
      </c>
      <c r="B91" s="32" t="s">
        <v>1401</v>
      </c>
      <c r="C91" s="32" t="s">
        <v>368</v>
      </c>
      <c r="D91" s="14">
        <v>19708</v>
      </c>
      <c r="E91" s="15">
        <v>96.47</v>
      </c>
      <c r="F91" s="16">
        <v>1.6999999999999999E-3</v>
      </c>
      <c r="G91" s="16"/>
    </row>
    <row r="92" spans="1:7" x14ac:dyDescent="0.35">
      <c r="A92" s="13" t="s">
        <v>1413</v>
      </c>
      <c r="B92" s="32" t="s">
        <v>1414</v>
      </c>
      <c r="C92" s="32" t="s">
        <v>523</v>
      </c>
      <c r="D92" s="14">
        <v>12624</v>
      </c>
      <c r="E92" s="15">
        <v>93.69</v>
      </c>
      <c r="F92" s="16">
        <v>1.6999999999999999E-3</v>
      </c>
      <c r="G92" s="16"/>
    </row>
    <row r="93" spans="1:7" x14ac:dyDescent="0.35">
      <c r="A93" s="13" t="s">
        <v>419</v>
      </c>
      <c r="B93" s="32" t="s">
        <v>420</v>
      </c>
      <c r="C93" s="32" t="s">
        <v>421</v>
      </c>
      <c r="D93" s="14">
        <v>7432</v>
      </c>
      <c r="E93" s="15">
        <v>92.38</v>
      </c>
      <c r="F93" s="16">
        <v>1.6000000000000001E-3</v>
      </c>
      <c r="G93" s="16"/>
    </row>
    <row r="94" spans="1:7" x14ac:dyDescent="0.35">
      <c r="A94" s="13" t="s">
        <v>387</v>
      </c>
      <c r="B94" s="32" t="s">
        <v>388</v>
      </c>
      <c r="C94" s="32" t="s">
        <v>356</v>
      </c>
      <c r="D94" s="14">
        <v>7740</v>
      </c>
      <c r="E94" s="15">
        <v>91.79</v>
      </c>
      <c r="F94" s="16">
        <v>1.6000000000000001E-3</v>
      </c>
      <c r="G94" s="16"/>
    </row>
    <row r="95" spans="1:7" x14ac:dyDescent="0.35">
      <c r="A95" s="13" t="s">
        <v>534</v>
      </c>
      <c r="B95" s="32" t="s">
        <v>535</v>
      </c>
      <c r="C95" s="32" t="s">
        <v>477</v>
      </c>
      <c r="D95" s="14">
        <v>13961</v>
      </c>
      <c r="E95" s="15">
        <v>89.14</v>
      </c>
      <c r="F95" s="16">
        <v>1.6000000000000001E-3</v>
      </c>
      <c r="G95" s="16"/>
    </row>
    <row r="96" spans="1:7" x14ac:dyDescent="0.35">
      <c r="A96" s="13" t="s">
        <v>1183</v>
      </c>
      <c r="B96" s="32" t="s">
        <v>1184</v>
      </c>
      <c r="C96" s="32" t="s">
        <v>310</v>
      </c>
      <c r="D96" s="14">
        <v>32000</v>
      </c>
      <c r="E96" s="15">
        <v>88.98</v>
      </c>
      <c r="F96" s="16">
        <v>1.6000000000000001E-3</v>
      </c>
      <c r="G96" s="16"/>
    </row>
    <row r="97" spans="1:7" x14ac:dyDescent="0.35">
      <c r="A97" s="13" t="s">
        <v>456</v>
      </c>
      <c r="B97" s="32" t="s">
        <v>457</v>
      </c>
      <c r="C97" s="32" t="s">
        <v>436</v>
      </c>
      <c r="D97" s="14">
        <v>4716</v>
      </c>
      <c r="E97" s="15">
        <v>84.31</v>
      </c>
      <c r="F97" s="16">
        <v>1.5E-3</v>
      </c>
      <c r="G97" s="16"/>
    </row>
    <row r="98" spans="1:7" x14ac:dyDescent="0.35">
      <c r="A98" s="13" t="s">
        <v>574</v>
      </c>
      <c r="B98" s="32" t="s">
        <v>575</v>
      </c>
      <c r="C98" s="32" t="s">
        <v>334</v>
      </c>
      <c r="D98" s="14">
        <v>11574</v>
      </c>
      <c r="E98" s="15">
        <v>84.14</v>
      </c>
      <c r="F98" s="16">
        <v>1.5E-3</v>
      </c>
      <c r="G98" s="16"/>
    </row>
    <row r="99" spans="1:7" x14ac:dyDescent="0.35">
      <c r="A99" s="13" t="s">
        <v>391</v>
      </c>
      <c r="B99" s="32" t="s">
        <v>392</v>
      </c>
      <c r="C99" s="32" t="s">
        <v>393</v>
      </c>
      <c r="D99" s="14">
        <v>4610</v>
      </c>
      <c r="E99" s="15">
        <v>82.52</v>
      </c>
      <c r="F99" s="16">
        <v>1.5E-3</v>
      </c>
      <c r="G99" s="16"/>
    </row>
    <row r="100" spans="1:7" x14ac:dyDescent="0.35">
      <c r="A100" s="13" t="s">
        <v>1242</v>
      </c>
      <c r="B100" s="32" t="s">
        <v>1243</v>
      </c>
      <c r="C100" s="32" t="s">
        <v>436</v>
      </c>
      <c r="D100" s="14">
        <v>12000</v>
      </c>
      <c r="E100" s="15">
        <v>78.58</v>
      </c>
      <c r="F100" s="16">
        <v>1.4E-3</v>
      </c>
      <c r="G100" s="16"/>
    </row>
    <row r="101" spans="1:7" x14ac:dyDescent="0.35">
      <c r="A101" s="13" t="s">
        <v>1222</v>
      </c>
      <c r="B101" s="32" t="s">
        <v>1223</v>
      </c>
      <c r="C101" s="32" t="s">
        <v>356</v>
      </c>
      <c r="D101" s="14">
        <v>5323</v>
      </c>
      <c r="E101" s="15">
        <v>74.459999999999994</v>
      </c>
      <c r="F101" s="16">
        <v>1.2999999999999999E-3</v>
      </c>
      <c r="G101" s="16"/>
    </row>
    <row r="102" spans="1:7" x14ac:dyDescent="0.35">
      <c r="A102" s="13" t="s">
        <v>959</v>
      </c>
      <c r="B102" s="32" t="s">
        <v>960</v>
      </c>
      <c r="C102" s="32" t="s">
        <v>321</v>
      </c>
      <c r="D102" s="14">
        <v>17500</v>
      </c>
      <c r="E102" s="15">
        <v>63.94</v>
      </c>
      <c r="F102" s="16">
        <v>1.1000000000000001E-3</v>
      </c>
      <c r="G102" s="16"/>
    </row>
    <row r="103" spans="1:7" x14ac:dyDescent="0.35">
      <c r="A103" s="13" t="s">
        <v>2088</v>
      </c>
      <c r="B103" s="32" t="s">
        <v>2089</v>
      </c>
      <c r="C103" s="32" t="s">
        <v>393</v>
      </c>
      <c r="D103" s="14">
        <v>11880</v>
      </c>
      <c r="E103" s="15">
        <v>53.29</v>
      </c>
      <c r="F103" s="16">
        <v>8.9999999999999998E-4</v>
      </c>
      <c r="G103" s="16"/>
    </row>
    <row r="104" spans="1:7" x14ac:dyDescent="0.35">
      <c r="A104" s="13" t="s">
        <v>947</v>
      </c>
      <c r="B104" s="32" t="s">
        <v>948</v>
      </c>
      <c r="C104" s="32" t="s">
        <v>321</v>
      </c>
      <c r="D104" s="14">
        <v>3850</v>
      </c>
      <c r="E104" s="15">
        <v>51.38</v>
      </c>
      <c r="F104" s="16">
        <v>8.9999999999999998E-4</v>
      </c>
      <c r="G104" s="16"/>
    </row>
    <row r="105" spans="1:7" x14ac:dyDescent="0.35">
      <c r="A105" s="13" t="s">
        <v>2522</v>
      </c>
      <c r="B105" s="32" t="s">
        <v>2523</v>
      </c>
      <c r="C105" s="32" t="s">
        <v>421</v>
      </c>
      <c r="D105" s="14">
        <v>12000</v>
      </c>
      <c r="E105" s="15">
        <v>43.36</v>
      </c>
      <c r="F105" s="16">
        <v>8.0000000000000004E-4</v>
      </c>
      <c r="G105" s="16"/>
    </row>
    <row r="106" spans="1:7" x14ac:dyDescent="0.35">
      <c r="A106" s="13" t="s">
        <v>2076</v>
      </c>
      <c r="B106" s="32" t="s">
        <v>2077</v>
      </c>
      <c r="C106" s="32" t="s">
        <v>1404</v>
      </c>
      <c r="D106" s="14">
        <v>18800</v>
      </c>
      <c r="E106" s="15">
        <v>35.9</v>
      </c>
      <c r="F106" s="16">
        <v>5.9999999999999995E-4</v>
      </c>
      <c r="G106" s="16"/>
    </row>
    <row r="107" spans="1:7" x14ac:dyDescent="0.35">
      <c r="A107" s="13" t="s">
        <v>1369</v>
      </c>
      <c r="B107" s="32" t="s">
        <v>1370</v>
      </c>
      <c r="C107" s="32" t="s">
        <v>526</v>
      </c>
      <c r="D107" s="14">
        <v>1000</v>
      </c>
      <c r="E107" s="15">
        <v>8.7799999999999994</v>
      </c>
      <c r="F107" s="16">
        <v>2.0000000000000001E-4</v>
      </c>
      <c r="G107" s="16"/>
    </row>
    <row r="108" spans="1:7" x14ac:dyDescent="0.35">
      <c r="A108" s="13" t="s">
        <v>876</v>
      </c>
      <c r="B108" s="32" t="s">
        <v>877</v>
      </c>
      <c r="C108" s="32" t="s">
        <v>313</v>
      </c>
      <c r="D108" s="14">
        <v>2026</v>
      </c>
      <c r="E108" s="15">
        <v>6.88</v>
      </c>
      <c r="F108" s="16">
        <v>1E-4</v>
      </c>
      <c r="G108" s="16"/>
    </row>
    <row r="109" spans="1:7" x14ac:dyDescent="0.35">
      <c r="A109" s="13" t="s">
        <v>2022</v>
      </c>
      <c r="B109" s="32" t="s">
        <v>2023</v>
      </c>
      <c r="C109" s="32" t="s">
        <v>368</v>
      </c>
      <c r="D109" s="14">
        <v>500</v>
      </c>
      <c r="E109" s="15">
        <v>6.5</v>
      </c>
      <c r="F109" s="16">
        <v>1E-4</v>
      </c>
      <c r="G109" s="16"/>
    </row>
    <row r="110" spans="1:7" x14ac:dyDescent="0.35">
      <c r="A110" s="17" t="s">
        <v>193</v>
      </c>
      <c r="B110" s="33"/>
      <c r="C110" s="33"/>
      <c r="D110" s="18"/>
      <c r="E110" s="37">
        <v>36479.730000000003</v>
      </c>
      <c r="F110" s="38">
        <v>0.6492</v>
      </c>
      <c r="G110" s="21"/>
    </row>
    <row r="111" spans="1:7" x14ac:dyDescent="0.35">
      <c r="A111" s="13"/>
      <c r="B111" s="32"/>
      <c r="C111" s="32"/>
      <c r="D111" s="14"/>
      <c r="E111" s="15"/>
      <c r="F111" s="16"/>
      <c r="G111" s="16"/>
    </row>
    <row r="112" spans="1:7" x14ac:dyDescent="0.35">
      <c r="A112" s="17" t="s">
        <v>514</v>
      </c>
      <c r="B112" s="32"/>
      <c r="C112" s="32"/>
      <c r="D112" s="14"/>
      <c r="E112" s="15"/>
      <c r="F112" s="16"/>
      <c r="G112" s="16"/>
    </row>
    <row r="113" spans="1:7" x14ac:dyDescent="0.35">
      <c r="A113" s="13" t="s">
        <v>2524</v>
      </c>
      <c r="B113" s="32" t="s">
        <v>2525</v>
      </c>
      <c r="C113" s="32" t="s">
        <v>321</v>
      </c>
      <c r="D113" s="14">
        <v>17500</v>
      </c>
      <c r="E113" s="15">
        <v>292.25</v>
      </c>
      <c r="F113" s="16">
        <v>5.1999999999999998E-3</v>
      </c>
      <c r="G113" s="16"/>
    </row>
    <row r="114" spans="1:7" x14ac:dyDescent="0.35">
      <c r="A114" s="17" t="s">
        <v>193</v>
      </c>
      <c r="B114" s="33"/>
      <c r="C114" s="33"/>
      <c r="D114" s="18"/>
      <c r="E114" s="37">
        <v>292.25</v>
      </c>
      <c r="F114" s="38">
        <v>5.1999999999999998E-3</v>
      </c>
      <c r="G114" s="21"/>
    </row>
    <row r="115" spans="1:7" x14ac:dyDescent="0.35">
      <c r="A115" s="24" t="s">
        <v>196</v>
      </c>
      <c r="B115" s="34"/>
      <c r="C115" s="34"/>
      <c r="D115" s="25"/>
      <c r="E115" s="29">
        <v>36771.980000000003</v>
      </c>
      <c r="F115" s="30">
        <v>0.65439999999999998</v>
      </c>
      <c r="G115" s="21"/>
    </row>
    <row r="116" spans="1:7" x14ac:dyDescent="0.35">
      <c r="A116" s="13"/>
      <c r="B116" s="32"/>
      <c r="C116" s="32"/>
      <c r="D116" s="14"/>
      <c r="E116" s="15"/>
      <c r="F116" s="16"/>
      <c r="G116" s="16"/>
    </row>
    <row r="117" spans="1:7" x14ac:dyDescent="0.35">
      <c r="A117" s="17" t="s">
        <v>925</v>
      </c>
      <c r="B117" s="32"/>
      <c r="C117" s="32"/>
      <c r="D117" s="14"/>
      <c r="E117" s="15"/>
      <c r="F117" s="16"/>
      <c r="G117" s="16"/>
    </row>
    <row r="118" spans="1:7" x14ac:dyDescent="0.35">
      <c r="A118" s="17" t="s">
        <v>926</v>
      </c>
      <c r="B118" s="32"/>
      <c r="C118" s="32"/>
      <c r="D118" s="14"/>
      <c r="E118" s="15"/>
      <c r="F118" s="16"/>
      <c r="G118" s="16"/>
    </row>
    <row r="119" spans="1:7" x14ac:dyDescent="0.35">
      <c r="A119" s="13" t="s">
        <v>2362</v>
      </c>
      <c r="B119" s="32"/>
      <c r="C119" s="32" t="s">
        <v>368</v>
      </c>
      <c r="D119" s="42">
        <v>-500</v>
      </c>
      <c r="E119" s="36">
        <v>-6.54</v>
      </c>
      <c r="F119" s="26">
        <v>-1.16E-4</v>
      </c>
      <c r="G119" s="16"/>
    </row>
    <row r="120" spans="1:7" x14ac:dyDescent="0.35">
      <c r="A120" s="13" t="s">
        <v>2234</v>
      </c>
      <c r="B120" s="32"/>
      <c r="C120" s="32" t="s">
        <v>526</v>
      </c>
      <c r="D120" s="42">
        <v>-1000</v>
      </c>
      <c r="E120" s="36">
        <v>-8.8000000000000007</v>
      </c>
      <c r="F120" s="26">
        <v>-1.56E-4</v>
      </c>
      <c r="G120" s="16"/>
    </row>
    <row r="121" spans="1:7" x14ac:dyDescent="0.35">
      <c r="A121" s="13" t="s">
        <v>2423</v>
      </c>
      <c r="B121" s="32"/>
      <c r="C121" s="32" t="s">
        <v>299</v>
      </c>
      <c r="D121" s="42">
        <v>-700</v>
      </c>
      <c r="E121" s="36">
        <v>-9.0399999999999991</v>
      </c>
      <c r="F121" s="26">
        <v>-1.6100000000000001E-4</v>
      </c>
      <c r="G121" s="16"/>
    </row>
    <row r="122" spans="1:7" x14ac:dyDescent="0.35">
      <c r="A122" s="13" t="s">
        <v>2347</v>
      </c>
      <c r="B122" s="32"/>
      <c r="C122" s="32" t="s">
        <v>334</v>
      </c>
      <c r="D122" s="42">
        <v>-300</v>
      </c>
      <c r="E122" s="36">
        <v>-12.69</v>
      </c>
      <c r="F122" s="26">
        <v>-2.2599999999999999E-4</v>
      </c>
      <c r="G122" s="16"/>
    </row>
    <row r="123" spans="1:7" x14ac:dyDescent="0.35">
      <c r="A123" s="13" t="s">
        <v>2367</v>
      </c>
      <c r="B123" s="32"/>
      <c r="C123" s="32" t="s">
        <v>1404</v>
      </c>
      <c r="D123" s="42">
        <v>-18800</v>
      </c>
      <c r="E123" s="36">
        <v>-36.18</v>
      </c>
      <c r="F123" s="26">
        <v>-6.4400000000000004E-4</v>
      </c>
      <c r="G123" s="16"/>
    </row>
    <row r="124" spans="1:7" x14ac:dyDescent="0.35">
      <c r="A124" s="13" t="s">
        <v>2396</v>
      </c>
      <c r="B124" s="32"/>
      <c r="C124" s="32" t="s">
        <v>321</v>
      </c>
      <c r="D124" s="42">
        <v>-3850</v>
      </c>
      <c r="E124" s="36">
        <v>-51.74</v>
      </c>
      <c r="F124" s="26">
        <v>-9.2100000000000005E-4</v>
      </c>
      <c r="G124" s="16"/>
    </row>
    <row r="125" spans="1:7" x14ac:dyDescent="0.35">
      <c r="A125" s="13" t="s">
        <v>2375</v>
      </c>
      <c r="B125" s="32"/>
      <c r="C125" s="32" t="s">
        <v>321</v>
      </c>
      <c r="D125" s="42">
        <v>-2800</v>
      </c>
      <c r="E125" s="36">
        <v>-53.2</v>
      </c>
      <c r="F125" s="26">
        <v>-9.4700000000000003E-4</v>
      </c>
      <c r="G125" s="16"/>
    </row>
    <row r="126" spans="1:7" x14ac:dyDescent="0.35">
      <c r="A126" s="13" t="s">
        <v>2268</v>
      </c>
      <c r="B126" s="32"/>
      <c r="C126" s="32" t="s">
        <v>393</v>
      </c>
      <c r="D126" s="42">
        <v>-11880</v>
      </c>
      <c r="E126" s="36">
        <v>-53.57</v>
      </c>
      <c r="F126" s="26">
        <v>-9.5399999999999999E-4</v>
      </c>
      <c r="G126" s="16"/>
    </row>
    <row r="127" spans="1:7" x14ac:dyDescent="0.35">
      <c r="A127" s="13" t="s">
        <v>2344</v>
      </c>
      <c r="B127" s="32"/>
      <c r="C127" s="32" t="s">
        <v>321</v>
      </c>
      <c r="D127" s="42">
        <v>-17500</v>
      </c>
      <c r="E127" s="36">
        <v>-64.39</v>
      </c>
      <c r="F127" s="26">
        <v>-1.147E-3</v>
      </c>
      <c r="G127" s="16"/>
    </row>
    <row r="128" spans="1:7" x14ac:dyDescent="0.35">
      <c r="A128" s="13" t="s">
        <v>2320</v>
      </c>
      <c r="B128" s="32"/>
      <c r="C128" s="32" t="s">
        <v>436</v>
      </c>
      <c r="D128" s="42">
        <v>-12000</v>
      </c>
      <c r="E128" s="36">
        <v>-79.150000000000006</v>
      </c>
      <c r="F128" s="26">
        <v>-1.41E-3</v>
      </c>
      <c r="G128" s="16"/>
    </row>
    <row r="129" spans="1:7" x14ac:dyDescent="0.35">
      <c r="A129" s="13" t="s">
        <v>2292</v>
      </c>
      <c r="B129" s="32"/>
      <c r="C129" s="32" t="s">
        <v>310</v>
      </c>
      <c r="D129" s="42">
        <v>-32000</v>
      </c>
      <c r="E129" s="36">
        <v>-89.17</v>
      </c>
      <c r="F129" s="26">
        <v>-1.588E-3</v>
      </c>
      <c r="G129" s="16"/>
    </row>
    <row r="130" spans="1:7" x14ac:dyDescent="0.35">
      <c r="A130" s="13" t="s">
        <v>2386</v>
      </c>
      <c r="B130" s="32"/>
      <c r="C130" s="32" t="s">
        <v>1855</v>
      </c>
      <c r="D130" s="42">
        <v>-148500</v>
      </c>
      <c r="E130" s="36">
        <v>-98.47</v>
      </c>
      <c r="F130" s="26">
        <v>-1.7539999999999999E-3</v>
      </c>
      <c r="G130" s="16"/>
    </row>
    <row r="131" spans="1:7" x14ac:dyDescent="0.35">
      <c r="A131" s="13" t="s">
        <v>2420</v>
      </c>
      <c r="B131" s="32"/>
      <c r="C131" s="32" t="s">
        <v>356</v>
      </c>
      <c r="D131" s="42">
        <v>-26000</v>
      </c>
      <c r="E131" s="36">
        <v>-131.16999999999999</v>
      </c>
      <c r="F131" s="26">
        <v>-2.336E-3</v>
      </c>
      <c r="G131" s="16"/>
    </row>
    <row r="132" spans="1:7" x14ac:dyDescent="0.35">
      <c r="A132" s="13" t="s">
        <v>2346</v>
      </c>
      <c r="B132" s="32"/>
      <c r="C132" s="32" t="s">
        <v>331</v>
      </c>
      <c r="D132" s="42">
        <v>-5700</v>
      </c>
      <c r="E132" s="36">
        <v>-133.63</v>
      </c>
      <c r="F132" s="26">
        <v>-2.3800000000000002E-3</v>
      </c>
      <c r="G132" s="16"/>
    </row>
    <row r="133" spans="1:7" x14ac:dyDescent="0.35">
      <c r="A133" s="13" t="s">
        <v>2394</v>
      </c>
      <c r="B133" s="32"/>
      <c r="C133" s="32" t="s">
        <v>421</v>
      </c>
      <c r="D133" s="42">
        <v>-20625</v>
      </c>
      <c r="E133" s="36">
        <v>-171.37</v>
      </c>
      <c r="F133" s="26">
        <v>-3.0530000000000002E-3</v>
      </c>
      <c r="G133" s="16"/>
    </row>
    <row r="134" spans="1:7" x14ac:dyDescent="0.35">
      <c r="A134" s="13" t="s">
        <v>2387</v>
      </c>
      <c r="B134" s="32"/>
      <c r="C134" s="32" t="s">
        <v>349</v>
      </c>
      <c r="D134" s="42">
        <v>-4500</v>
      </c>
      <c r="E134" s="36">
        <v>-188.65</v>
      </c>
      <c r="F134" s="26">
        <v>-3.3600000000000001E-3</v>
      </c>
      <c r="G134" s="16"/>
    </row>
    <row r="135" spans="1:7" x14ac:dyDescent="0.35">
      <c r="A135" s="13" t="s">
        <v>2393</v>
      </c>
      <c r="B135" s="32"/>
      <c r="C135" s="32" t="s">
        <v>398</v>
      </c>
      <c r="D135" s="42">
        <v>-89250</v>
      </c>
      <c r="E135" s="36">
        <v>-206.12</v>
      </c>
      <c r="F135" s="26">
        <v>-3.6719999999999999E-3</v>
      </c>
      <c r="G135" s="16"/>
    </row>
    <row r="136" spans="1:7" x14ac:dyDescent="0.35">
      <c r="A136" s="13" t="s">
        <v>2382</v>
      </c>
      <c r="B136" s="32"/>
      <c r="C136" s="32" t="s">
        <v>1881</v>
      </c>
      <c r="D136" s="42">
        <v>-10500</v>
      </c>
      <c r="E136" s="36">
        <v>-267.39</v>
      </c>
      <c r="F136" s="26">
        <v>-4.7629999999999999E-3</v>
      </c>
      <c r="G136" s="16"/>
    </row>
    <row r="137" spans="1:7" x14ac:dyDescent="0.35">
      <c r="A137" s="13" t="s">
        <v>2381</v>
      </c>
      <c r="B137" s="32"/>
      <c r="C137" s="32" t="s">
        <v>318</v>
      </c>
      <c r="D137" s="42">
        <v>-3520000</v>
      </c>
      <c r="E137" s="36">
        <v>-280.54000000000002</v>
      </c>
      <c r="F137" s="26">
        <v>-4.9979999999999998E-3</v>
      </c>
      <c r="G137" s="16"/>
    </row>
    <row r="138" spans="1:7" x14ac:dyDescent="0.35">
      <c r="A138" s="13" t="s">
        <v>2295</v>
      </c>
      <c r="B138" s="32"/>
      <c r="C138" s="32" t="s">
        <v>321</v>
      </c>
      <c r="D138" s="42">
        <v>-17550</v>
      </c>
      <c r="E138" s="36">
        <v>-284.49</v>
      </c>
      <c r="F138" s="26">
        <v>-5.0679999999999996E-3</v>
      </c>
      <c r="G138" s="16"/>
    </row>
    <row r="139" spans="1:7" x14ac:dyDescent="0.35">
      <c r="A139" s="13" t="s">
        <v>2419</v>
      </c>
      <c r="B139" s="32"/>
      <c r="C139" s="32" t="s">
        <v>299</v>
      </c>
      <c r="D139" s="42">
        <v>-122850</v>
      </c>
      <c r="E139" s="36">
        <v>-297.67</v>
      </c>
      <c r="F139" s="26">
        <v>-5.3030000000000004E-3</v>
      </c>
      <c r="G139" s="16"/>
    </row>
    <row r="140" spans="1:7" x14ac:dyDescent="0.35">
      <c r="A140" s="13" t="s">
        <v>2415</v>
      </c>
      <c r="B140" s="32"/>
      <c r="C140" s="32" t="s">
        <v>356</v>
      </c>
      <c r="D140" s="42">
        <v>-74100</v>
      </c>
      <c r="E140" s="36">
        <v>-334.23</v>
      </c>
      <c r="F140" s="26">
        <v>-5.9540000000000001E-3</v>
      </c>
      <c r="G140" s="16"/>
    </row>
    <row r="141" spans="1:7" x14ac:dyDescent="0.35">
      <c r="A141" s="13" t="s">
        <v>2427</v>
      </c>
      <c r="B141" s="32"/>
      <c r="C141" s="32" t="s">
        <v>299</v>
      </c>
      <c r="D141" s="42">
        <v>-36500</v>
      </c>
      <c r="E141" s="36">
        <v>-352.26</v>
      </c>
      <c r="F141" s="26">
        <v>-6.2750000000000002E-3</v>
      </c>
      <c r="G141" s="16"/>
    </row>
    <row r="142" spans="1:7" x14ac:dyDescent="0.35">
      <c r="A142" s="13" t="s">
        <v>2416</v>
      </c>
      <c r="B142" s="32"/>
      <c r="C142" s="32" t="s">
        <v>349</v>
      </c>
      <c r="D142" s="42">
        <v>-48400</v>
      </c>
      <c r="E142" s="36">
        <v>-360.99</v>
      </c>
      <c r="F142" s="26">
        <v>-6.4310000000000001E-3</v>
      </c>
      <c r="G142" s="16"/>
    </row>
    <row r="143" spans="1:7" x14ac:dyDescent="0.35">
      <c r="A143" s="13" t="s">
        <v>2426</v>
      </c>
      <c r="B143" s="32"/>
      <c r="C143" s="32" t="s">
        <v>1241</v>
      </c>
      <c r="D143" s="42">
        <v>-40500</v>
      </c>
      <c r="E143" s="36">
        <v>-367.31</v>
      </c>
      <c r="F143" s="26">
        <v>-6.5430000000000002E-3</v>
      </c>
      <c r="G143" s="16"/>
    </row>
    <row r="144" spans="1:7" x14ac:dyDescent="0.35">
      <c r="A144" s="13" t="s">
        <v>2409</v>
      </c>
      <c r="B144" s="32"/>
      <c r="C144" s="32" t="s">
        <v>844</v>
      </c>
      <c r="D144" s="42">
        <v>-472500</v>
      </c>
      <c r="E144" s="36">
        <v>-373.61</v>
      </c>
      <c r="F144" s="26">
        <v>-6.6550000000000003E-3</v>
      </c>
      <c r="G144" s="16"/>
    </row>
    <row r="145" spans="1:7" x14ac:dyDescent="0.35">
      <c r="A145" s="13" t="s">
        <v>2425</v>
      </c>
      <c r="B145" s="32"/>
      <c r="C145" s="32" t="s">
        <v>324</v>
      </c>
      <c r="D145" s="42">
        <v>-9000</v>
      </c>
      <c r="E145" s="36">
        <v>-378.64</v>
      </c>
      <c r="F145" s="26">
        <v>-6.7450000000000001E-3</v>
      </c>
      <c r="G145" s="16"/>
    </row>
    <row r="146" spans="1:7" x14ac:dyDescent="0.35">
      <c r="A146" s="13" t="s">
        <v>2414</v>
      </c>
      <c r="B146" s="32"/>
      <c r="C146" s="32" t="s">
        <v>299</v>
      </c>
      <c r="D146" s="42">
        <v>-400000</v>
      </c>
      <c r="E146" s="36">
        <v>-413.76</v>
      </c>
      <c r="F146" s="26">
        <v>-7.3709999999999999E-3</v>
      </c>
      <c r="G146" s="16"/>
    </row>
    <row r="147" spans="1:7" x14ac:dyDescent="0.35">
      <c r="A147" s="13" t="s">
        <v>2407</v>
      </c>
      <c r="B147" s="32"/>
      <c r="C147" s="32" t="s">
        <v>509</v>
      </c>
      <c r="D147" s="42">
        <v>-190575</v>
      </c>
      <c r="E147" s="36">
        <v>-458.33</v>
      </c>
      <c r="F147" s="26">
        <v>-8.1650000000000004E-3</v>
      </c>
      <c r="G147" s="16"/>
    </row>
    <row r="148" spans="1:7" x14ac:dyDescent="0.35">
      <c r="A148" s="13" t="s">
        <v>2314</v>
      </c>
      <c r="B148" s="32"/>
      <c r="C148" s="32" t="s">
        <v>340</v>
      </c>
      <c r="D148" s="42">
        <v>-121500</v>
      </c>
      <c r="E148" s="36">
        <v>-480.23</v>
      </c>
      <c r="F148" s="26">
        <v>-8.5550000000000001E-3</v>
      </c>
      <c r="G148" s="16"/>
    </row>
    <row r="149" spans="1:7" x14ac:dyDescent="0.35">
      <c r="A149" s="13" t="s">
        <v>2428</v>
      </c>
      <c r="B149" s="32"/>
      <c r="C149" s="32" t="s">
        <v>1199</v>
      </c>
      <c r="D149" s="42">
        <v>-110400</v>
      </c>
      <c r="E149" s="36">
        <v>-494.04</v>
      </c>
      <c r="F149" s="26">
        <v>-8.8009999999999998E-3</v>
      </c>
      <c r="G149" s="16"/>
    </row>
    <row r="150" spans="1:7" x14ac:dyDescent="0.35">
      <c r="A150" s="13" t="s">
        <v>2424</v>
      </c>
      <c r="B150" s="32"/>
      <c r="C150" s="32" t="s">
        <v>340</v>
      </c>
      <c r="D150" s="42">
        <v>-151500</v>
      </c>
      <c r="E150" s="36">
        <v>-507.3</v>
      </c>
      <c r="F150" s="26">
        <v>-9.0369999999999999E-3</v>
      </c>
      <c r="G150" s="16"/>
    </row>
    <row r="151" spans="1:7" x14ac:dyDescent="0.35">
      <c r="A151" s="13" t="s">
        <v>2429</v>
      </c>
      <c r="B151" s="32"/>
      <c r="C151" s="32" t="s">
        <v>318</v>
      </c>
      <c r="D151" s="42">
        <v>-31825</v>
      </c>
      <c r="E151" s="36">
        <v>-508.82</v>
      </c>
      <c r="F151" s="26">
        <v>-9.0639999999999991E-3</v>
      </c>
      <c r="G151" s="16"/>
    </row>
    <row r="152" spans="1:7" x14ac:dyDescent="0.35">
      <c r="A152" s="13" t="s">
        <v>2311</v>
      </c>
      <c r="B152" s="32"/>
      <c r="C152" s="32" t="s">
        <v>356</v>
      </c>
      <c r="D152" s="42">
        <v>-417000</v>
      </c>
      <c r="E152" s="36">
        <v>-789.96</v>
      </c>
      <c r="F152" s="26">
        <v>-1.4073E-2</v>
      </c>
      <c r="G152" s="16"/>
    </row>
    <row r="153" spans="1:7" x14ac:dyDescent="0.35">
      <c r="A153" s="13" t="s">
        <v>2418</v>
      </c>
      <c r="B153" s="32"/>
      <c r="C153" s="32" t="s">
        <v>299</v>
      </c>
      <c r="D153" s="42">
        <v>-76250</v>
      </c>
      <c r="E153" s="36">
        <v>-817.9</v>
      </c>
      <c r="F153" s="26">
        <v>-1.4571000000000001E-2</v>
      </c>
      <c r="G153" s="16"/>
    </row>
    <row r="154" spans="1:7" x14ac:dyDescent="0.35">
      <c r="A154" s="13" t="s">
        <v>2417</v>
      </c>
      <c r="B154" s="32"/>
      <c r="C154" s="32" t="s">
        <v>299</v>
      </c>
      <c r="D154" s="42">
        <v>-105750</v>
      </c>
      <c r="E154" s="36">
        <v>-846.74</v>
      </c>
      <c r="F154" s="26">
        <v>-1.5084999999999999E-2</v>
      </c>
      <c r="G154" s="16"/>
    </row>
    <row r="155" spans="1:7" x14ac:dyDescent="0.35">
      <c r="A155" s="13" t="s">
        <v>2413</v>
      </c>
      <c r="B155" s="32"/>
      <c r="C155" s="32" t="s">
        <v>313</v>
      </c>
      <c r="D155" s="42">
        <v>-23700</v>
      </c>
      <c r="E155" s="36">
        <v>-860.16</v>
      </c>
      <c r="F155" s="26">
        <v>-1.5324000000000001E-2</v>
      </c>
      <c r="G155" s="16"/>
    </row>
    <row r="156" spans="1:7" x14ac:dyDescent="0.35">
      <c r="A156" s="13" t="s">
        <v>2285</v>
      </c>
      <c r="B156" s="32"/>
      <c r="C156" s="32" t="s">
        <v>299</v>
      </c>
      <c r="D156" s="42">
        <v>-450000</v>
      </c>
      <c r="E156" s="36">
        <v>-902.97</v>
      </c>
      <c r="F156" s="26">
        <v>-1.6086E-2</v>
      </c>
      <c r="G156" s="16"/>
    </row>
    <row r="157" spans="1:7" x14ac:dyDescent="0.35">
      <c r="A157" s="13" t="s">
        <v>2411</v>
      </c>
      <c r="B157" s="32"/>
      <c r="C157" s="32" t="s">
        <v>407</v>
      </c>
      <c r="D157" s="42">
        <v>-247800</v>
      </c>
      <c r="E157" s="36">
        <v>-956.51</v>
      </c>
      <c r="F157" s="26">
        <v>-1.704E-2</v>
      </c>
      <c r="G157" s="16"/>
    </row>
    <row r="158" spans="1:7" x14ac:dyDescent="0.35">
      <c r="A158" s="13" t="s">
        <v>2380</v>
      </c>
      <c r="B158" s="32"/>
      <c r="C158" s="32" t="s">
        <v>337</v>
      </c>
      <c r="D158" s="42">
        <v>-186300</v>
      </c>
      <c r="E158" s="36">
        <v>-1003.78</v>
      </c>
      <c r="F158" s="26">
        <v>-1.7881999999999999E-2</v>
      </c>
      <c r="G158" s="16"/>
    </row>
    <row r="159" spans="1:7" x14ac:dyDescent="0.35">
      <c r="A159" s="13" t="s">
        <v>2339</v>
      </c>
      <c r="B159" s="32"/>
      <c r="C159" s="32" t="s">
        <v>844</v>
      </c>
      <c r="D159" s="42">
        <v>-136000</v>
      </c>
      <c r="E159" s="36">
        <v>-1682.86</v>
      </c>
      <c r="F159" s="26">
        <v>-2.9981000000000001E-2</v>
      </c>
      <c r="G159" s="16"/>
    </row>
    <row r="160" spans="1:7" x14ac:dyDescent="0.35">
      <c r="A160" s="13" t="s">
        <v>2352</v>
      </c>
      <c r="B160" s="32"/>
      <c r="C160" s="32" t="s">
        <v>482</v>
      </c>
      <c r="D160" s="42">
        <v>-363140</v>
      </c>
      <c r="E160" s="36">
        <v>-1833.86</v>
      </c>
      <c r="F160" s="26">
        <v>-3.2670999999999999E-2</v>
      </c>
      <c r="G160" s="16"/>
    </row>
    <row r="161" spans="1:7" x14ac:dyDescent="0.35">
      <c r="A161" s="13" t="s">
        <v>2399</v>
      </c>
      <c r="B161" s="32"/>
      <c r="C161" s="32" t="s">
        <v>310</v>
      </c>
      <c r="D161" s="42">
        <v>-741000</v>
      </c>
      <c r="E161" s="36">
        <v>-2086.29</v>
      </c>
      <c r="F161" s="26">
        <v>-3.7168E-2</v>
      </c>
      <c r="G161" s="16"/>
    </row>
    <row r="162" spans="1:7" x14ac:dyDescent="0.35">
      <c r="A162" s="13" t="s">
        <v>2430</v>
      </c>
      <c r="B162" s="32"/>
      <c r="C162" s="32" t="s">
        <v>304</v>
      </c>
      <c r="D162" s="42">
        <v>-299500</v>
      </c>
      <c r="E162" s="36">
        <v>-3664.83</v>
      </c>
      <c r="F162" s="26">
        <v>-6.5290000000000001E-2</v>
      </c>
      <c r="G162" s="16"/>
    </row>
    <row r="163" spans="1:7" x14ac:dyDescent="0.35">
      <c r="A163" s="17" t="s">
        <v>193</v>
      </c>
      <c r="B163" s="33"/>
      <c r="C163" s="33"/>
      <c r="D163" s="18"/>
      <c r="E163" s="43">
        <v>-22999.35</v>
      </c>
      <c r="F163" s="44">
        <v>-0.40972399999999998</v>
      </c>
      <c r="G163" s="21"/>
    </row>
    <row r="164" spans="1:7" x14ac:dyDescent="0.35">
      <c r="A164" s="13"/>
      <c r="B164" s="32"/>
      <c r="C164" s="32"/>
      <c r="D164" s="14"/>
      <c r="E164" s="15"/>
      <c r="F164" s="16"/>
      <c r="G164" s="16"/>
    </row>
    <row r="165" spans="1:7" x14ac:dyDescent="0.35">
      <c r="A165" s="13"/>
      <c r="B165" s="32"/>
      <c r="C165" s="32"/>
      <c r="D165" s="14"/>
      <c r="E165" s="15"/>
      <c r="F165" s="16"/>
      <c r="G165" s="16"/>
    </row>
    <row r="166" spans="1:7" x14ac:dyDescent="0.35">
      <c r="A166" s="13"/>
      <c r="B166" s="32"/>
      <c r="C166" s="32"/>
      <c r="D166" s="14"/>
      <c r="E166" s="15"/>
      <c r="F166" s="16"/>
      <c r="G166" s="16"/>
    </row>
    <row r="167" spans="1:7" x14ac:dyDescent="0.35">
      <c r="A167" s="24" t="s">
        <v>196</v>
      </c>
      <c r="B167" s="34"/>
      <c r="C167" s="34"/>
      <c r="D167" s="25"/>
      <c r="E167" s="45">
        <v>-22999.35</v>
      </c>
      <c r="F167" s="46">
        <v>-0.40972399999999998</v>
      </c>
      <c r="G167" s="21"/>
    </row>
    <row r="168" spans="1:7" x14ac:dyDescent="0.35">
      <c r="A168" s="13"/>
      <c r="B168" s="32"/>
      <c r="C168" s="32"/>
      <c r="D168" s="14"/>
      <c r="E168" s="15"/>
      <c r="F168" s="16"/>
      <c r="G168" s="16"/>
    </row>
    <row r="169" spans="1:7" x14ac:dyDescent="0.35">
      <c r="A169" s="17" t="s">
        <v>132</v>
      </c>
      <c r="B169" s="32"/>
      <c r="C169" s="32"/>
      <c r="D169" s="14"/>
      <c r="E169" s="15"/>
      <c r="F169" s="16"/>
      <c r="G169" s="16"/>
    </row>
    <row r="170" spans="1:7" x14ac:dyDescent="0.35">
      <c r="A170" s="17" t="s">
        <v>133</v>
      </c>
      <c r="B170" s="32"/>
      <c r="C170" s="32"/>
      <c r="D170" s="14"/>
      <c r="E170" s="15"/>
      <c r="F170" s="16"/>
      <c r="G170" s="16"/>
    </row>
    <row r="171" spans="1:7" x14ac:dyDescent="0.35">
      <c r="A171" s="13" t="s">
        <v>247</v>
      </c>
      <c r="B171" s="32" t="s">
        <v>248</v>
      </c>
      <c r="C171" s="32" t="s">
        <v>139</v>
      </c>
      <c r="D171" s="14">
        <v>2500000</v>
      </c>
      <c r="E171" s="15">
        <v>2483.4299999999998</v>
      </c>
      <c r="F171" s="16">
        <v>4.4200000000000003E-2</v>
      </c>
      <c r="G171" s="16">
        <v>7.9075000000000006E-2</v>
      </c>
    </row>
    <row r="172" spans="1:7" x14ac:dyDescent="0.35">
      <c r="A172" s="13" t="s">
        <v>713</v>
      </c>
      <c r="B172" s="32" t="s">
        <v>714</v>
      </c>
      <c r="C172" s="32" t="s">
        <v>139</v>
      </c>
      <c r="D172" s="14">
        <v>500000</v>
      </c>
      <c r="E172" s="15">
        <v>498.93</v>
      </c>
      <c r="F172" s="16">
        <v>8.8999999999999999E-3</v>
      </c>
      <c r="G172" s="16">
        <v>7.6649999999999996E-2</v>
      </c>
    </row>
    <row r="173" spans="1:7" x14ac:dyDescent="0.35">
      <c r="A173" s="17" t="s">
        <v>193</v>
      </c>
      <c r="B173" s="33"/>
      <c r="C173" s="33"/>
      <c r="D173" s="18"/>
      <c r="E173" s="37">
        <v>2982.36</v>
      </c>
      <c r="F173" s="38">
        <v>5.3100000000000001E-2</v>
      </c>
      <c r="G173" s="21"/>
    </row>
    <row r="174" spans="1:7" x14ac:dyDescent="0.35">
      <c r="A174" s="13"/>
      <c r="B174" s="32"/>
      <c r="C174" s="32"/>
      <c r="D174" s="14"/>
      <c r="E174" s="15"/>
      <c r="F174" s="16"/>
      <c r="G174" s="16"/>
    </row>
    <row r="175" spans="1:7" x14ac:dyDescent="0.35">
      <c r="A175" s="17" t="s">
        <v>278</v>
      </c>
      <c r="B175" s="32"/>
      <c r="C175" s="32"/>
      <c r="D175" s="14"/>
      <c r="E175" s="15"/>
      <c r="F175" s="16"/>
      <c r="G175" s="16"/>
    </row>
    <row r="176" spans="1:7" x14ac:dyDescent="0.35">
      <c r="A176" s="13" t="s">
        <v>669</v>
      </c>
      <c r="B176" s="32" t="s">
        <v>670</v>
      </c>
      <c r="C176" s="32" t="s">
        <v>281</v>
      </c>
      <c r="D176" s="14">
        <v>2500000</v>
      </c>
      <c r="E176" s="15">
        <v>2558.12</v>
      </c>
      <c r="F176" s="16">
        <v>4.5600000000000002E-2</v>
      </c>
      <c r="G176" s="16">
        <v>6.9334000000000007E-2</v>
      </c>
    </row>
    <row r="177" spans="1:7" x14ac:dyDescent="0.35">
      <c r="A177" s="13" t="s">
        <v>671</v>
      </c>
      <c r="B177" s="32" t="s">
        <v>672</v>
      </c>
      <c r="C177" s="32" t="s">
        <v>281</v>
      </c>
      <c r="D177" s="14">
        <v>1000000</v>
      </c>
      <c r="E177" s="15">
        <v>1013.5</v>
      </c>
      <c r="F177" s="16">
        <v>1.8100000000000002E-2</v>
      </c>
      <c r="G177" s="16">
        <v>6.8422999999999998E-2</v>
      </c>
    </row>
    <row r="178" spans="1:7" x14ac:dyDescent="0.35">
      <c r="A178" s="17" t="s">
        <v>193</v>
      </c>
      <c r="B178" s="33"/>
      <c r="C178" s="33"/>
      <c r="D178" s="18"/>
      <c r="E178" s="37">
        <v>3571.62</v>
      </c>
      <c r="F178" s="38">
        <v>6.3700000000000007E-2</v>
      </c>
      <c r="G178" s="21"/>
    </row>
    <row r="179" spans="1:7" x14ac:dyDescent="0.35">
      <c r="A179" s="13"/>
      <c r="B179" s="32"/>
      <c r="C179" s="32"/>
      <c r="D179" s="14"/>
      <c r="E179" s="15"/>
      <c r="F179" s="16"/>
      <c r="G179" s="16"/>
    </row>
    <row r="180" spans="1:7" x14ac:dyDescent="0.35">
      <c r="A180" s="17" t="s">
        <v>194</v>
      </c>
      <c r="B180" s="32"/>
      <c r="C180" s="32"/>
      <c r="D180" s="14"/>
      <c r="E180" s="15"/>
      <c r="F180" s="16"/>
      <c r="G180" s="16"/>
    </row>
    <row r="181" spans="1:7" x14ac:dyDescent="0.35">
      <c r="A181" s="17" t="s">
        <v>193</v>
      </c>
      <c r="B181" s="32"/>
      <c r="C181" s="32"/>
      <c r="D181" s="14"/>
      <c r="E181" s="39" t="s">
        <v>131</v>
      </c>
      <c r="F181" s="40" t="s">
        <v>131</v>
      </c>
      <c r="G181" s="16"/>
    </row>
    <row r="182" spans="1:7" x14ac:dyDescent="0.35">
      <c r="A182" s="13"/>
      <c r="B182" s="32"/>
      <c r="C182" s="32"/>
      <c r="D182" s="14"/>
      <c r="E182" s="15"/>
      <c r="F182" s="16"/>
      <c r="G182" s="16"/>
    </row>
    <row r="183" spans="1:7" x14ac:dyDescent="0.35">
      <c r="A183" s="17" t="s">
        <v>195</v>
      </c>
      <c r="B183" s="32"/>
      <c r="C183" s="32"/>
      <c r="D183" s="14"/>
      <c r="E183" s="15"/>
      <c r="F183" s="16"/>
      <c r="G183" s="16"/>
    </row>
    <row r="184" spans="1:7" x14ac:dyDescent="0.35">
      <c r="A184" s="17" t="s">
        <v>193</v>
      </c>
      <c r="B184" s="32"/>
      <c r="C184" s="32"/>
      <c r="D184" s="14"/>
      <c r="E184" s="39" t="s">
        <v>131</v>
      </c>
      <c r="F184" s="40" t="s">
        <v>131</v>
      </c>
      <c r="G184" s="16"/>
    </row>
    <row r="185" spans="1:7" x14ac:dyDescent="0.35">
      <c r="A185" s="13"/>
      <c r="B185" s="32"/>
      <c r="C185" s="32"/>
      <c r="D185" s="14"/>
      <c r="E185" s="15"/>
      <c r="F185" s="16"/>
      <c r="G185" s="16"/>
    </row>
    <row r="186" spans="1:7" x14ac:dyDescent="0.35">
      <c r="A186" s="24" t="s">
        <v>196</v>
      </c>
      <c r="B186" s="34"/>
      <c r="C186" s="34"/>
      <c r="D186" s="25"/>
      <c r="E186" s="19">
        <v>6553.98</v>
      </c>
      <c r="F186" s="20">
        <v>0.1168</v>
      </c>
      <c r="G186" s="21"/>
    </row>
    <row r="187" spans="1:7" x14ac:dyDescent="0.35">
      <c r="A187" s="13"/>
      <c r="B187" s="32"/>
      <c r="C187" s="32"/>
      <c r="D187" s="14"/>
      <c r="E187" s="15"/>
      <c r="F187" s="16"/>
      <c r="G187" s="16"/>
    </row>
    <row r="188" spans="1:7" x14ac:dyDescent="0.35">
      <c r="A188" s="17" t="s">
        <v>197</v>
      </c>
      <c r="B188" s="32"/>
      <c r="C188" s="32"/>
      <c r="D188" s="14"/>
      <c r="E188" s="15"/>
      <c r="F188" s="16"/>
      <c r="G188" s="16"/>
    </row>
    <row r="189" spans="1:7" x14ac:dyDescent="0.35">
      <c r="A189" s="17" t="s">
        <v>198</v>
      </c>
      <c r="B189" s="32"/>
      <c r="C189" s="32"/>
      <c r="D189" s="14"/>
      <c r="E189" s="15"/>
      <c r="F189" s="16"/>
      <c r="G189" s="16"/>
    </row>
    <row r="190" spans="1:7" x14ac:dyDescent="0.35">
      <c r="A190" s="13" t="s">
        <v>1429</v>
      </c>
      <c r="B190" s="32" t="s">
        <v>1430</v>
      </c>
      <c r="C190" s="32" t="s">
        <v>201</v>
      </c>
      <c r="D190" s="14">
        <v>5000000</v>
      </c>
      <c r="E190" s="15">
        <v>4923.2</v>
      </c>
      <c r="F190" s="16">
        <v>8.77E-2</v>
      </c>
      <c r="G190" s="16">
        <v>7.2997999999999993E-2</v>
      </c>
    </row>
    <row r="191" spans="1:7" x14ac:dyDescent="0.35">
      <c r="A191" s="17" t="s">
        <v>193</v>
      </c>
      <c r="B191" s="33"/>
      <c r="C191" s="33"/>
      <c r="D191" s="18"/>
      <c r="E191" s="37">
        <v>4923.2</v>
      </c>
      <c r="F191" s="38">
        <v>8.77E-2</v>
      </c>
      <c r="G191" s="21"/>
    </row>
    <row r="192" spans="1:7" x14ac:dyDescent="0.35">
      <c r="A192" s="13"/>
      <c r="B192" s="32"/>
      <c r="C192" s="32"/>
      <c r="D192" s="14"/>
      <c r="E192" s="15"/>
      <c r="F192" s="16"/>
      <c r="G192" s="16"/>
    </row>
    <row r="193" spans="1:7" x14ac:dyDescent="0.35">
      <c r="A193" s="24" t="s">
        <v>196</v>
      </c>
      <c r="B193" s="34"/>
      <c r="C193" s="34"/>
      <c r="D193" s="25"/>
      <c r="E193" s="19">
        <v>4923.2</v>
      </c>
      <c r="F193" s="20">
        <v>8.77E-2</v>
      </c>
      <c r="G193" s="21"/>
    </row>
    <row r="194" spans="1:7" x14ac:dyDescent="0.35">
      <c r="A194" s="13"/>
      <c r="B194" s="32"/>
      <c r="C194" s="32"/>
      <c r="D194" s="14"/>
      <c r="E194" s="15"/>
      <c r="F194" s="16"/>
      <c r="G194" s="16"/>
    </row>
    <row r="195" spans="1:7" x14ac:dyDescent="0.35">
      <c r="A195" s="13"/>
      <c r="B195" s="32"/>
      <c r="C195" s="32"/>
      <c r="D195" s="14"/>
      <c r="E195" s="15"/>
      <c r="F195" s="16"/>
      <c r="G195" s="16"/>
    </row>
    <row r="196" spans="1:7" x14ac:dyDescent="0.35">
      <c r="A196" s="17" t="s">
        <v>1172</v>
      </c>
      <c r="B196" s="32"/>
      <c r="C196" s="32"/>
      <c r="D196" s="14"/>
      <c r="E196" s="15"/>
      <c r="F196" s="16"/>
      <c r="G196" s="16"/>
    </row>
    <row r="197" spans="1:7" x14ac:dyDescent="0.35">
      <c r="A197" s="13" t="s">
        <v>1435</v>
      </c>
      <c r="B197" s="32" t="s">
        <v>1436</v>
      </c>
      <c r="C197" s="32"/>
      <c r="D197" s="14">
        <v>5.3E-3</v>
      </c>
      <c r="E197" s="15">
        <v>0</v>
      </c>
      <c r="F197" s="16">
        <v>0</v>
      </c>
      <c r="G197" s="16"/>
    </row>
    <row r="198" spans="1:7" x14ac:dyDescent="0.35">
      <c r="A198" s="13"/>
      <c r="B198" s="32"/>
      <c r="C198" s="32"/>
      <c r="D198" s="14"/>
      <c r="E198" s="15"/>
      <c r="F198" s="16"/>
      <c r="G198" s="16"/>
    </row>
    <row r="199" spans="1:7" x14ac:dyDescent="0.35">
      <c r="A199" s="24" t="s">
        <v>196</v>
      </c>
      <c r="B199" s="34"/>
      <c r="C199" s="34"/>
      <c r="D199" s="25"/>
      <c r="E199" s="19">
        <v>0</v>
      </c>
      <c r="F199" s="20">
        <v>0</v>
      </c>
      <c r="G199" s="21"/>
    </row>
    <row r="200" spans="1:7" x14ac:dyDescent="0.35">
      <c r="A200" s="13"/>
      <c r="B200" s="32"/>
      <c r="C200" s="32"/>
      <c r="D200" s="14"/>
      <c r="E200" s="15"/>
      <c r="F200" s="16"/>
      <c r="G200" s="16"/>
    </row>
    <row r="201" spans="1:7" x14ac:dyDescent="0.35">
      <c r="A201" s="17" t="s">
        <v>205</v>
      </c>
      <c r="B201" s="32"/>
      <c r="C201" s="32"/>
      <c r="D201" s="14"/>
      <c r="E201" s="15"/>
      <c r="F201" s="16"/>
      <c r="G201" s="16"/>
    </row>
    <row r="202" spans="1:7" x14ac:dyDescent="0.35">
      <c r="A202" s="13" t="s">
        <v>206</v>
      </c>
      <c r="B202" s="32"/>
      <c r="C202" s="32"/>
      <c r="D202" s="14"/>
      <c r="E202" s="15">
        <v>7797.58</v>
      </c>
      <c r="F202" s="16">
        <v>0.1389</v>
      </c>
      <c r="G202" s="16">
        <v>6.6451999999999997E-2</v>
      </c>
    </row>
    <row r="203" spans="1:7" x14ac:dyDescent="0.35">
      <c r="A203" s="17" t="s">
        <v>193</v>
      </c>
      <c r="B203" s="33"/>
      <c r="C203" s="33"/>
      <c r="D203" s="18"/>
      <c r="E203" s="37">
        <v>7797.58</v>
      </c>
      <c r="F203" s="38">
        <v>0.1389</v>
      </c>
      <c r="G203" s="21"/>
    </row>
    <row r="204" spans="1:7" x14ac:dyDescent="0.35">
      <c r="A204" s="13"/>
      <c r="B204" s="32"/>
      <c r="C204" s="32"/>
      <c r="D204" s="14"/>
      <c r="E204" s="15"/>
      <c r="F204" s="16"/>
      <c r="G204" s="16"/>
    </row>
    <row r="205" spans="1:7" x14ac:dyDescent="0.35">
      <c r="A205" s="24" t="s">
        <v>196</v>
      </c>
      <c r="B205" s="34"/>
      <c r="C205" s="34"/>
      <c r="D205" s="25"/>
      <c r="E205" s="19">
        <v>7797.58</v>
      </c>
      <c r="F205" s="20">
        <v>0.1389</v>
      </c>
      <c r="G205" s="21"/>
    </row>
    <row r="206" spans="1:7" x14ac:dyDescent="0.35">
      <c r="A206" s="13" t="s">
        <v>207</v>
      </c>
      <c r="B206" s="32"/>
      <c r="C206" s="32"/>
      <c r="D206" s="14"/>
      <c r="E206" s="15">
        <v>163.2015055</v>
      </c>
      <c r="F206" s="16">
        <v>2.9069999999999999E-3</v>
      </c>
      <c r="G206" s="16"/>
    </row>
    <row r="207" spans="1:7" x14ac:dyDescent="0.35">
      <c r="A207" s="13" t="s">
        <v>208</v>
      </c>
      <c r="B207" s="32"/>
      <c r="C207" s="32"/>
      <c r="D207" s="14"/>
      <c r="E207" s="36">
        <v>-78.951505499999996</v>
      </c>
      <c r="F207" s="26">
        <v>-7.0699999999999995E-4</v>
      </c>
      <c r="G207" s="16">
        <v>6.6450999999999996E-2</v>
      </c>
    </row>
    <row r="208" spans="1:7" x14ac:dyDescent="0.35">
      <c r="A208" s="27" t="s">
        <v>209</v>
      </c>
      <c r="B208" s="35"/>
      <c r="C208" s="35"/>
      <c r="D208" s="28"/>
      <c r="E208" s="29">
        <v>56130.99</v>
      </c>
      <c r="F208" s="30">
        <v>1</v>
      </c>
      <c r="G208" s="30"/>
    </row>
    <row r="210" spans="1:3" x14ac:dyDescent="0.35">
      <c r="A210" s="1" t="s">
        <v>932</v>
      </c>
    </row>
    <row r="211" spans="1:3" x14ac:dyDescent="0.35">
      <c r="A211" s="1" t="s">
        <v>210</v>
      </c>
    </row>
    <row r="212" spans="1:3" x14ac:dyDescent="0.35">
      <c r="A212" s="1" t="s">
        <v>211</v>
      </c>
    </row>
    <row r="213" spans="1:3" x14ac:dyDescent="0.35">
      <c r="A213" s="1" t="s">
        <v>212</v>
      </c>
    </row>
    <row r="214" spans="1:3" x14ac:dyDescent="0.35">
      <c r="A214" s="48" t="s">
        <v>213</v>
      </c>
      <c r="B214" s="3" t="s">
        <v>131</v>
      </c>
    </row>
    <row r="215" spans="1:3" x14ac:dyDescent="0.35">
      <c r="A215" t="s">
        <v>214</v>
      </c>
    </row>
    <row r="216" spans="1:3" x14ac:dyDescent="0.35">
      <c r="A216" t="s">
        <v>267</v>
      </c>
      <c r="B216" t="s">
        <v>216</v>
      </c>
      <c r="C216" t="s">
        <v>216</v>
      </c>
    </row>
    <row r="217" spans="1:3" x14ac:dyDescent="0.35">
      <c r="B217" s="49">
        <v>45625</v>
      </c>
      <c r="C217" s="49">
        <v>45657</v>
      </c>
    </row>
    <row r="218" spans="1:3" x14ac:dyDescent="0.35">
      <c r="A218" t="s">
        <v>678</v>
      </c>
      <c r="B218">
        <v>26.152000000000001</v>
      </c>
      <c r="C218">
        <v>26.552900000000001</v>
      </c>
    </row>
    <row r="219" spans="1:3" x14ac:dyDescent="0.35">
      <c r="A219" t="s">
        <v>515</v>
      </c>
      <c r="B219">
        <v>26.142099999999999</v>
      </c>
      <c r="C219">
        <v>26.542400000000001</v>
      </c>
    </row>
    <row r="220" spans="1:3" x14ac:dyDescent="0.35">
      <c r="A220" t="s">
        <v>269</v>
      </c>
      <c r="B220">
        <v>19.0032</v>
      </c>
      <c r="C220">
        <v>19.2941</v>
      </c>
    </row>
    <row r="221" spans="1:3" x14ac:dyDescent="0.35">
      <c r="A221" t="s">
        <v>682</v>
      </c>
      <c r="B221">
        <v>15.9246</v>
      </c>
      <c r="C221">
        <v>16.087800000000001</v>
      </c>
    </row>
    <row r="222" spans="1:3" x14ac:dyDescent="0.35">
      <c r="A222" t="s">
        <v>684</v>
      </c>
      <c r="B222" t="s">
        <v>679</v>
      </c>
      <c r="C222" t="s">
        <v>680</v>
      </c>
    </row>
    <row r="223" spans="1:3" x14ac:dyDescent="0.35">
      <c r="A223" t="s">
        <v>516</v>
      </c>
      <c r="B223">
        <v>23.833300000000001</v>
      </c>
      <c r="C223">
        <v>24.177099999999999</v>
      </c>
    </row>
    <row r="224" spans="1:3" x14ac:dyDescent="0.35">
      <c r="A224" t="s">
        <v>271</v>
      </c>
      <c r="B224">
        <v>16.472200000000001</v>
      </c>
      <c r="C224">
        <v>16.709800000000001</v>
      </c>
    </row>
    <row r="225" spans="1:4" x14ac:dyDescent="0.35">
      <c r="A225" t="s">
        <v>686</v>
      </c>
      <c r="B225">
        <v>14.2173</v>
      </c>
      <c r="C225">
        <v>14.341799999999999</v>
      </c>
    </row>
    <row r="226" spans="1:4" x14ac:dyDescent="0.35">
      <c r="A226" t="s">
        <v>688</v>
      </c>
    </row>
    <row r="228" spans="1:4" x14ac:dyDescent="0.35">
      <c r="A228" t="s">
        <v>689</v>
      </c>
    </row>
    <row r="230" spans="1:4" x14ac:dyDescent="0.35">
      <c r="A230" s="51" t="s">
        <v>690</v>
      </c>
      <c r="B230" s="51" t="s">
        <v>691</v>
      </c>
      <c r="C230" s="51" t="s">
        <v>692</v>
      </c>
      <c r="D230" s="51" t="s">
        <v>693</v>
      </c>
    </row>
    <row r="231" spans="1:4" x14ac:dyDescent="0.35">
      <c r="A231" s="51" t="s">
        <v>695</v>
      </c>
      <c r="B231" s="51"/>
      <c r="C231" s="51">
        <v>0.08</v>
      </c>
      <c r="D231" s="51">
        <v>0.08</v>
      </c>
    </row>
    <row r="232" spans="1:4" x14ac:dyDescent="0.35">
      <c r="A232" s="51" t="s">
        <v>698</v>
      </c>
      <c r="B232" s="51"/>
      <c r="C232" s="51">
        <v>0.08</v>
      </c>
      <c r="D232" s="51">
        <v>0.08</v>
      </c>
    </row>
    <row r="234" spans="1:4" x14ac:dyDescent="0.35">
      <c r="A234" t="s">
        <v>219</v>
      </c>
      <c r="B234" s="3" t="s">
        <v>131</v>
      </c>
    </row>
    <row r="235" spans="1:4" ht="30" customHeight="1" x14ac:dyDescent="0.35">
      <c r="A235" s="48" t="s">
        <v>220</v>
      </c>
      <c r="B235" s="3" t="s">
        <v>131</v>
      </c>
    </row>
    <row r="236" spans="1:4" ht="30" customHeight="1" x14ac:dyDescent="0.35">
      <c r="A236" s="48" t="s">
        <v>221</v>
      </c>
      <c r="B236" s="3" t="s">
        <v>131</v>
      </c>
    </row>
    <row r="237" spans="1:4" x14ac:dyDescent="0.35">
      <c r="A237" t="s">
        <v>517</v>
      </c>
      <c r="B237" s="50">
        <v>6.5972999999999997</v>
      </c>
    </row>
    <row r="238" spans="1:4" ht="45" customHeight="1" x14ac:dyDescent="0.35">
      <c r="A238" s="48" t="s">
        <v>223</v>
      </c>
      <c r="B238" s="3">
        <v>0</v>
      </c>
    </row>
    <row r="239" spans="1:4" x14ac:dyDescent="0.35">
      <c r="B239" s="3"/>
    </row>
    <row r="240" spans="1:4" ht="30" customHeight="1" x14ac:dyDescent="0.35">
      <c r="A240" s="48" t="s">
        <v>224</v>
      </c>
      <c r="B240" s="3" t="s">
        <v>131</v>
      </c>
    </row>
    <row r="241" spans="1:4" ht="30" customHeight="1" x14ac:dyDescent="0.35">
      <c r="A241" s="48" t="s">
        <v>225</v>
      </c>
      <c r="B241" t="s">
        <v>131</v>
      </c>
    </row>
    <row r="242" spans="1:4" ht="30" customHeight="1" x14ac:dyDescent="0.35">
      <c r="A242" s="48" t="s">
        <v>226</v>
      </c>
      <c r="B242" s="3" t="s">
        <v>131</v>
      </c>
    </row>
    <row r="243" spans="1:4" ht="30" customHeight="1" x14ac:dyDescent="0.35">
      <c r="A243" s="48" t="s">
        <v>227</v>
      </c>
      <c r="B243" s="3" t="s">
        <v>131</v>
      </c>
    </row>
    <row r="245" spans="1:4" ht="70" customHeight="1" x14ac:dyDescent="0.35">
      <c r="A245" s="71" t="s">
        <v>237</v>
      </c>
      <c r="B245" s="71" t="s">
        <v>238</v>
      </c>
      <c r="C245" s="71" t="s">
        <v>5</v>
      </c>
      <c r="D245" s="71" t="s">
        <v>6</v>
      </c>
    </row>
    <row r="246" spans="1:4" ht="70" customHeight="1" x14ac:dyDescent="0.35">
      <c r="A246" s="71" t="s">
        <v>2526</v>
      </c>
      <c r="B246" s="71"/>
      <c r="C246" s="71" t="s">
        <v>94</v>
      </c>
      <c r="D246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H151"/>
  <sheetViews>
    <sheetView showGridLines="0" workbookViewId="0">
      <pane ySplit="4" topLeftCell="A107" activePane="bottomLeft" state="frozen"/>
      <selection pane="bottomLeft" activeCell="A5" sqref="A5"/>
    </sheetView>
  </sheetViews>
  <sheetFormatPr defaultRowHeight="14.5" x14ac:dyDescent="0.35"/>
  <cols>
    <col min="1" max="1" width="50.54296875" customWidth="1"/>
    <col min="2" max="2" width="22" bestFit="1" customWidth="1"/>
    <col min="3" max="3" width="26.7265625" customWidth="1"/>
    <col min="4" max="4" width="22" customWidth="1"/>
    <col min="5" max="5" width="16.453125" customWidth="1"/>
    <col min="6" max="6" width="22" customWidth="1"/>
    <col min="7" max="7" width="6.1796875" style="2" bestFit="1" customWidth="1"/>
    <col min="12" max="12" width="70.26953125" bestFit="1" customWidth="1"/>
    <col min="13" max="13" width="10.81640625" bestFit="1" customWidth="1"/>
    <col min="14" max="14" width="10.54296875" bestFit="1" customWidth="1"/>
    <col min="15" max="15" width="12" bestFit="1" customWidth="1"/>
    <col min="16" max="16" width="12.54296875" customWidth="1"/>
  </cols>
  <sheetData>
    <row r="1" spans="1:8" ht="36.75" customHeight="1" x14ac:dyDescent="0.35">
      <c r="A1" s="74" t="s">
        <v>2527</v>
      </c>
      <c r="B1" s="75"/>
      <c r="C1" s="75"/>
      <c r="D1" s="75"/>
      <c r="E1" s="75"/>
      <c r="F1" s="75"/>
      <c r="G1" s="76"/>
      <c r="H1" s="47" t="str">
        <f>HYPERLINK("[EDEL_Portfolio Monthly Notes 31-Dec-2024.xlsx]Index!A1","Index")</f>
        <v>Index</v>
      </c>
    </row>
    <row r="2" spans="1:8" ht="19.5" customHeight="1" x14ac:dyDescent="0.35">
      <c r="A2" s="74" t="s">
        <v>2528</v>
      </c>
      <c r="B2" s="75"/>
      <c r="C2" s="75"/>
      <c r="D2" s="75"/>
      <c r="E2" s="75"/>
      <c r="F2" s="75"/>
      <c r="G2" s="76"/>
    </row>
    <row r="4" spans="1:8" ht="48" customHeight="1" x14ac:dyDescent="0.35">
      <c r="A4" s="4" t="s">
        <v>123</v>
      </c>
      <c r="B4" s="4" t="s">
        <v>124</v>
      </c>
      <c r="C4" s="4" t="s">
        <v>125</v>
      </c>
      <c r="D4" s="5" t="s">
        <v>126</v>
      </c>
      <c r="E4" s="6" t="s">
        <v>127</v>
      </c>
      <c r="F4" s="6" t="s">
        <v>128</v>
      </c>
      <c r="G4" s="7" t="s">
        <v>129</v>
      </c>
    </row>
    <row r="5" spans="1:8" x14ac:dyDescent="0.35">
      <c r="A5" s="8"/>
      <c r="B5" s="31"/>
      <c r="C5" s="31"/>
      <c r="D5" s="9"/>
      <c r="E5" s="10"/>
      <c r="F5" s="11"/>
      <c r="G5" s="12"/>
    </row>
    <row r="6" spans="1:8" x14ac:dyDescent="0.35">
      <c r="A6" s="17" t="s">
        <v>130</v>
      </c>
      <c r="B6" s="32"/>
      <c r="C6" s="32"/>
      <c r="D6" s="14"/>
      <c r="E6" s="15"/>
      <c r="F6" s="16"/>
      <c r="G6" s="16"/>
    </row>
    <row r="7" spans="1:8" x14ac:dyDescent="0.35">
      <c r="A7" s="17" t="s">
        <v>296</v>
      </c>
      <c r="B7" s="32"/>
      <c r="C7" s="32"/>
      <c r="D7" s="14"/>
      <c r="E7" s="15"/>
      <c r="F7" s="16"/>
      <c r="G7" s="16"/>
    </row>
    <row r="8" spans="1:8" x14ac:dyDescent="0.35">
      <c r="A8" s="13" t="s">
        <v>297</v>
      </c>
      <c r="B8" s="32" t="s">
        <v>298</v>
      </c>
      <c r="C8" s="32" t="s">
        <v>299</v>
      </c>
      <c r="D8" s="14">
        <v>739561</v>
      </c>
      <c r="E8" s="15">
        <v>13111.31</v>
      </c>
      <c r="F8" s="16">
        <v>4.99E-2</v>
      </c>
      <c r="G8" s="16"/>
    </row>
    <row r="9" spans="1:8" x14ac:dyDescent="0.35">
      <c r="A9" s="13" t="s">
        <v>305</v>
      </c>
      <c r="B9" s="32" t="s">
        <v>306</v>
      </c>
      <c r="C9" s="32" t="s">
        <v>307</v>
      </c>
      <c r="D9" s="14">
        <v>577493</v>
      </c>
      <c r="E9" s="15">
        <v>10856.87</v>
      </c>
      <c r="F9" s="16">
        <v>4.1300000000000003E-2</v>
      </c>
      <c r="G9" s="16"/>
    </row>
    <row r="10" spans="1:8" x14ac:dyDescent="0.35">
      <c r="A10" s="13" t="s">
        <v>300</v>
      </c>
      <c r="B10" s="32" t="s">
        <v>301</v>
      </c>
      <c r="C10" s="32" t="s">
        <v>299</v>
      </c>
      <c r="D10" s="14">
        <v>695267</v>
      </c>
      <c r="E10" s="15">
        <v>8910.89</v>
      </c>
      <c r="F10" s="16">
        <v>3.39E-2</v>
      </c>
      <c r="G10" s="16"/>
    </row>
    <row r="11" spans="1:8" x14ac:dyDescent="0.35">
      <c r="A11" s="13" t="s">
        <v>475</v>
      </c>
      <c r="B11" s="32" t="s">
        <v>476</v>
      </c>
      <c r="C11" s="32" t="s">
        <v>477</v>
      </c>
      <c r="D11" s="14">
        <v>218980</v>
      </c>
      <c r="E11" s="15">
        <v>5706.4</v>
      </c>
      <c r="F11" s="16">
        <v>2.1700000000000001E-2</v>
      </c>
      <c r="G11" s="16"/>
    </row>
    <row r="12" spans="1:8" x14ac:dyDescent="0.35">
      <c r="A12" s="13" t="s">
        <v>485</v>
      </c>
      <c r="B12" s="32" t="s">
        <v>486</v>
      </c>
      <c r="C12" s="32" t="s">
        <v>393</v>
      </c>
      <c r="D12" s="14">
        <v>29258</v>
      </c>
      <c r="E12" s="15">
        <v>5247.8</v>
      </c>
      <c r="F12" s="16">
        <v>0.02</v>
      </c>
      <c r="G12" s="16"/>
    </row>
    <row r="13" spans="1:8" x14ac:dyDescent="0.35">
      <c r="A13" s="13" t="s">
        <v>311</v>
      </c>
      <c r="B13" s="32" t="s">
        <v>312</v>
      </c>
      <c r="C13" s="32" t="s">
        <v>313</v>
      </c>
      <c r="D13" s="14">
        <v>144890</v>
      </c>
      <c r="E13" s="15">
        <v>5227.12</v>
      </c>
      <c r="F13" s="16">
        <v>1.9900000000000001E-2</v>
      </c>
      <c r="G13" s="16"/>
    </row>
    <row r="14" spans="1:8" x14ac:dyDescent="0.35">
      <c r="A14" s="13" t="s">
        <v>372</v>
      </c>
      <c r="B14" s="32" t="s">
        <v>373</v>
      </c>
      <c r="C14" s="32" t="s">
        <v>307</v>
      </c>
      <c r="D14" s="14">
        <v>52933</v>
      </c>
      <c r="E14" s="15">
        <v>5114.8900000000003</v>
      </c>
      <c r="F14" s="16">
        <v>1.95E-2</v>
      </c>
      <c r="G14" s="16"/>
    </row>
    <row r="15" spans="1:8" x14ac:dyDescent="0.35">
      <c r="A15" s="13" t="s">
        <v>347</v>
      </c>
      <c r="B15" s="32" t="s">
        <v>348</v>
      </c>
      <c r="C15" s="32" t="s">
        <v>349</v>
      </c>
      <c r="D15" s="14">
        <v>165104</v>
      </c>
      <c r="E15" s="15">
        <v>4964.84</v>
      </c>
      <c r="F15" s="16">
        <v>1.89E-2</v>
      </c>
      <c r="G15" s="16"/>
    </row>
    <row r="16" spans="1:8" x14ac:dyDescent="0.35">
      <c r="A16" s="13" t="s">
        <v>308</v>
      </c>
      <c r="B16" s="32" t="s">
        <v>309</v>
      </c>
      <c r="C16" s="32" t="s">
        <v>310</v>
      </c>
      <c r="D16" s="14">
        <v>65738</v>
      </c>
      <c r="E16" s="15">
        <v>4682.75</v>
      </c>
      <c r="F16" s="16">
        <v>1.78E-2</v>
      </c>
      <c r="G16" s="16"/>
    </row>
    <row r="17" spans="1:7" x14ac:dyDescent="0.35">
      <c r="A17" s="13" t="s">
        <v>363</v>
      </c>
      <c r="B17" s="32" t="s">
        <v>364</v>
      </c>
      <c r="C17" s="32" t="s">
        <v>365</v>
      </c>
      <c r="D17" s="14">
        <v>61149</v>
      </c>
      <c r="E17" s="15">
        <v>4535.6000000000004</v>
      </c>
      <c r="F17" s="16">
        <v>1.7299999999999999E-2</v>
      </c>
      <c r="G17" s="16"/>
    </row>
    <row r="18" spans="1:7" x14ac:dyDescent="0.35">
      <c r="A18" s="13" t="s">
        <v>357</v>
      </c>
      <c r="B18" s="32" t="s">
        <v>358</v>
      </c>
      <c r="C18" s="32" t="s">
        <v>307</v>
      </c>
      <c r="D18" s="14">
        <v>65929</v>
      </c>
      <c r="E18" s="15">
        <v>4257.5</v>
      </c>
      <c r="F18" s="16">
        <v>1.6199999999999999E-2</v>
      </c>
      <c r="G18" s="16"/>
    </row>
    <row r="19" spans="1:7" x14ac:dyDescent="0.35">
      <c r="A19" s="13" t="s">
        <v>316</v>
      </c>
      <c r="B19" s="32" t="s">
        <v>317</v>
      </c>
      <c r="C19" s="32" t="s">
        <v>318</v>
      </c>
      <c r="D19" s="14">
        <v>251398</v>
      </c>
      <c r="E19" s="15">
        <v>3991.57</v>
      </c>
      <c r="F19" s="16">
        <v>1.52E-2</v>
      </c>
      <c r="G19" s="16"/>
    </row>
    <row r="20" spans="1:7" x14ac:dyDescent="0.35">
      <c r="A20" s="13" t="s">
        <v>507</v>
      </c>
      <c r="B20" s="32" t="s">
        <v>508</v>
      </c>
      <c r="C20" s="32" t="s">
        <v>509</v>
      </c>
      <c r="D20" s="14">
        <v>895291</v>
      </c>
      <c r="E20" s="15">
        <v>3856.47</v>
      </c>
      <c r="F20" s="16">
        <v>1.47E-2</v>
      </c>
      <c r="G20" s="16"/>
    </row>
    <row r="21" spans="1:7" x14ac:dyDescent="0.35">
      <c r="A21" s="13" t="s">
        <v>359</v>
      </c>
      <c r="B21" s="32" t="s">
        <v>360</v>
      </c>
      <c r="C21" s="32" t="s">
        <v>334</v>
      </c>
      <c r="D21" s="14">
        <v>60454</v>
      </c>
      <c r="E21" s="15">
        <v>3768.76</v>
      </c>
      <c r="F21" s="16">
        <v>1.43E-2</v>
      </c>
      <c r="G21" s="16"/>
    </row>
    <row r="22" spans="1:7" x14ac:dyDescent="0.35">
      <c r="A22" s="13" t="s">
        <v>374</v>
      </c>
      <c r="B22" s="32" t="s">
        <v>375</v>
      </c>
      <c r="C22" s="32" t="s">
        <v>307</v>
      </c>
      <c r="D22" s="14">
        <v>196532</v>
      </c>
      <c r="E22" s="15">
        <v>3768.3</v>
      </c>
      <c r="F22" s="16">
        <v>1.43E-2</v>
      </c>
      <c r="G22" s="16"/>
    </row>
    <row r="23" spans="1:7" x14ac:dyDescent="0.35">
      <c r="A23" s="13" t="s">
        <v>338</v>
      </c>
      <c r="B23" s="32" t="s">
        <v>339</v>
      </c>
      <c r="C23" s="32" t="s">
        <v>340</v>
      </c>
      <c r="D23" s="14">
        <v>1113565</v>
      </c>
      <c r="E23" s="15">
        <v>3712.07</v>
      </c>
      <c r="F23" s="16">
        <v>1.41E-2</v>
      </c>
      <c r="G23" s="16"/>
    </row>
    <row r="24" spans="1:7" x14ac:dyDescent="0.35">
      <c r="A24" s="13" t="s">
        <v>319</v>
      </c>
      <c r="B24" s="32" t="s">
        <v>320</v>
      </c>
      <c r="C24" s="32" t="s">
        <v>321</v>
      </c>
      <c r="D24" s="14">
        <v>192950</v>
      </c>
      <c r="E24" s="15">
        <v>3639.71</v>
      </c>
      <c r="F24" s="16">
        <v>1.38E-2</v>
      </c>
      <c r="G24" s="16"/>
    </row>
    <row r="25" spans="1:7" x14ac:dyDescent="0.35">
      <c r="A25" s="13" t="s">
        <v>341</v>
      </c>
      <c r="B25" s="32" t="s">
        <v>342</v>
      </c>
      <c r="C25" s="32" t="s">
        <v>343</v>
      </c>
      <c r="D25" s="14">
        <v>451146</v>
      </c>
      <c r="E25" s="15">
        <v>3516.46</v>
      </c>
      <c r="F25" s="16">
        <v>1.34E-2</v>
      </c>
      <c r="G25" s="16"/>
    </row>
    <row r="26" spans="1:7" x14ac:dyDescent="0.35">
      <c r="A26" s="13" t="s">
        <v>396</v>
      </c>
      <c r="B26" s="32" t="s">
        <v>397</v>
      </c>
      <c r="C26" s="32" t="s">
        <v>398</v>
      </c>
      <c r="D26" s="14">
        <v>48436</v>
      </c>
      <c r="E26" s="15">
        <v>3348.02</v>
      </c>
      <c r="F26" s="16">
        <v>1.2699999999999999E-2</v>
      </c>
      <c r="G26" s="16"/>
    </row>
    <row r="27" spans="1:7" x14ac:dyDescent="0.35">
      <c r="A27" s="13" t="s">
        <v>344</v>
      </c>
      <c r="B27" s="32" t="s">
        <v>345</v>
      </c>
      <c r="C27" s="32" t="s">
        <v>346</v>
      </c>
      <c r="D27" s="14">
        <v>158618</v>
      </c>
      <c r="E27" s="15">
        <v>3345.02</v>
      </c>
      <c r="F27" s="16">
        <v>1.2699999999999999E-2</v>
      </c>
      <c r="G27" s="16"/>
    </row>
    <row r="28" spans="1:7" x14ac:dyDescent="0.35">
      <c r="A28" s="13" t="s">
        <v>408</v>
      </c>
      <c r="B28" s="32" t="s">
        <v>409</v>
      </c>
      <c r="C28" s="32" t="s">
        <v>393</v>
      </c>
      <c r="D28" s="14">
        <v>99175</v>
      </c>
      <c r="E28" s="15">
        <v>3226.31</v>
      </c>
      <c r="F28" s="16">
        <v>1.23E-2</v>
      </c>
      <c r="G28" s="16"/>
    </row>
    <row r="29" spans="1:7" x14ac:dyDescent="0.35">
      <c r="A29" s="13" t="s">
        <v>1183</v>
      </c>
      <c r="B29" s="32" t="s">
        <v>1184</v>
      </c>
      <c r="C29" s="32" t="s">
        <v>310</v>
      </c>
      <c r="D29" s="14">
        <v>1122950</v>
      </c>
      <c r="E29" s="15">
        <v>3122.36</v>
      </c>
      <c r="F29" s="16">
        <v>1.1900000000000001E-2</v>
      </c>
      <c r="G29" s="16"/>
    </row>
    <row r="30" spans="1:7" x14ac:dyDescent="0.35">
      <c r="A30" s="13" t="s">
        <v>460</v>
      </c>
      <c r="B30" s="32" t="s">
        <v>461</v>
      </c>
      <c r="C30" s="32" t="s">
        <v>321</v>
      </c>
      <c r="D30" s="14">
        <v>289001</v>
      </c>
      <c r="E30" s="15">
        <v>3081.47</v>
      </c>
      <c r="F30" s="16">
        <v>1.17E-2</v>
      </c>
      <c r="G30" s="16"/>
    </row>
    <row r="31" spans="1:7" x14ac:dyDescent="0.35">
      <c r="A31" s="13" t="s">
        <v>547</v>
      </c>
      <c r="B31" s="32" t="s">
        <v>548</v>
      </c>
      <c r="C31" s="32" t="s">
        <v>334</v>
      </c>
      <c r="D31" s="14">
        <v>173930</v>
      </c>
      <c r="E31" s="15">
        <v>3058.82</v>
      </c>
      <c r="F31" s="16">
        <v>1.1599999999999999E-2</v>
      </c>
      <c r="G31" s="16"/>
    </row>
    <row r="32" spans="1:7" x14ac:dyDescent="0.35">
      <c r="A32" s="13" t="s">
        <v>314</v>
      </c>
      <c r="B32" s="32" t="s">
        <v>315</v>
      </c>
      <c r="C32" s="32" t="s">
        <v>299</v>
      </c>
      <c r="D32" s="14">
        <v>383438</v>
      </c>
      <c r="E32" s="15">
        <v>3048.14</v>
      </c>
      <c r="F32" s="16">
        <v>1.1599999999999999E-2</v>
      </c>
      <c r="G32" s="16"/>
    </row>
    <row r="33" spans="1:7" x14ac:dyDescent="0.35">
      <c r="A33" s="13" t="s">
        <v>381</v>
      </c>
      <c r="B33" s="32" t="s">
        <v>382</v>
      </c>
      <c r="C33" s="32" t="s">
        <v>365</v>
      </c>
      <c r="D33" s="14">
        <v>220460</v>
      </c>
      <c r="E33" s="15">
        <v>2977.53</v>
      </c>
      <c r="F33" s="16">
        <v>1.1299999999999999E-2</v>
      </c>
      <c r="G33" s="16"/>
    </row>
    <row r="34" spans="1:7" x14ac:dyDescent="0.35">
      <c r="A34" s="13" t="s">
        <v>1963</v>
      </c>
      <c r="B34" s="32" t="s">
        <v>1964</v>
      </c>
      <c r="C34" s="32" t="s">
        <v>371</v>
      </c>
      <c r="D34" s="14">
        <v>474027</v>
      </c>
      <c r="E34" s="15">
        <v>2834.68</v>
      </c>
      <c r="F34" s="16">
        <v>1.0800000000000001E-2</v>
      </c>
      <c r="G34" s="16"/>
    </row>
    <row r="35" spans="1:7" x14ac:dyDescent="0.35">
      <c r="A35" s="13" t="s">
        <v>1181</v>
      </c>
      <c r="B35" s="32" t="s">
        <v>1182</v>
      </c>
      <c r="C35" s="32" t="s">
        <v>310</v>
      </c>
      <c r="D35" s="14">
        <v>32365</v>
      </c>
      <c r="E35" s="15">
        <v>2808.39</v>
      </c>
      <c r="F35" s="16">
        <v>1.0699999999999999E-2</v>
      </c>
      <c r="G35" s="16"/>
    </row>
    <row r="36" spans="1:7" x14ac:dyDescent="0.35">
      <c r="A36" s="13" t="s">
        <v>448</v>
      </c>
      <c r="B36" s="32" t="s">
        <v>449</v>
      </c>
      <c r="C36" s="32" t="s">
        <v>321</v>
      </c>
      <c r="D36" s="14">
        <v>119113</v>
      </c>
      <c r="E36" s="15">
        <v>2805.94</v>
      </c>
      <c r="F36" s="16">
        <v>1.0699999999999999E-2</v>
      </c>
      <c r="G36" s="16"/>
    </row>
    <row r="37" spans="1:7" x14ac:dyDescent="0.35">
      <c r="A37" s="13" t="s">
        <v>1204</v>
      </c>
      <c r="B37" s="32" t="s">
        <v>1205</v>
      </c>
      <c r="C37" s="32" t="s">
        <v>356</v>
      </c>
      <c r="D37" s="14">
        <v>67027</v>
      </c>
      <c r="E37" s="15">
        <v>2777.4</v>
      </c>
      <c r="F37" s="16">
        <v>1.06E-2</v>
      </c>
      <c r="G37" s="16"/>
    </row>
    <row r="38" spans="1:7" x14ac:dyDescent="0.35">
      <c r="A38" s="13" t="s">
        <v>379</v>
      </c>
      <c r="B38" s="32" t="s">
        <v>380</v>
      </c>
      <c r="C38" s="32" t="s">
        <v>356</v>
      </c>
      <c r="D38" s="14">
        <v>95201</v>
      </c>
      <c r="E38" s="15">
        <v>2750.5</v>
      </c>
      <c r="F38" s="16">
        <v>1.0500000000000001E-2</v>
      </c>
      <c r="G38" s="16"/>
    </row>
    <row r="39" spans="1:7" x14ac:dyDescent="0.35">
      <c r="A39" s="13" t="s">
        <v>412</v>
      </c>
      <c r="B39" s="32" t="s">
        <v>413</v>
      </c>
      <c r="C39" s="32" t="s">
        <v>414</v>
      </c>
      <c r="D39" s="14">
        <v>61469</v>
      </c>
      <c r="E39" s="15">
        <v>2727.16</v>
      </c>
      <c r="F39" s="16">
        <v>1.04E-2</v>
      </c>
      <c r="G39" s="16"/>
    </row>
    <row r="40" spans="1:7" x14ac:dyDescent="0.35">
      <c r="A40" s="13" t="s">
        <v>1369</v>
      </c>
      <c r="B40" s="32" t="s">
        <v>1370</v>
      </c>
      <c r="C40" s="32" t="s">
        <v>526</v>
      </c>
      <c r="D40" s="14">
        <v>299738</v>
      </c>
      <c r="E40" s="15">
        <v>2630.35</v>
      </c>
      <c r="F40" s="16">
        <v>0.01</v>
      </c>
      <c r="G40" s="16"/>
    </row>
    <row r="41" spans="1:7" x14ac:dyDescent="0.35">
      <c r="A41" s="13" t="s">
        <v>1856</v>
      </c>
      <c r="B41" s="32" t="s">
        <v>1857</v>
      </c>
      <c r="C41" s="32" t="s">
        <v>393</v>
      </c>
      <c r="D41" s="14">
        <v>140700</v>
      </c>
      <c r="E41" s="15">
        <v>2589.09</v>
      </c>
      <c r="F41" s="16">
        <v>9.9000000000000008E-3</v>
      </c>
      <c r="G41" s="16"/>
    </row>
    <row r="42" spans="1:7" x14ac:dyDescent="0.35">
      <c r="A42" s="13" t="s">
        <v>302</v>
      </c>
      <c r="B42" s="32" t="s">
        <v>303</v>
      </c>
      <c r="C42" s="32" t="s">
        <v>304</v>
      </c>
      <c r="D42" s="14">
        <v>211475</v>
      </c>
      <c r="E42" s="15">
        <v>2570.37</v>
      </c>
      <c r="F42" s="16">
        <v>9.7999999999999997E-3</v>
      </c>
      <c r="G42" s="16"/>
    </row>
    <row r="43" spans="1:7" x14ac:dyDescent="0.35">
      <c r="A43" s="13" t="s">
        <v>503</v>
      </c>
      <c r="B43" s="32" t="s">
        <v>504</v>
      </c>
      <c r="C43" s="32" t="s">
        <v>321</v>
      </c>
      <c r="D43" s="14">
        <v>86455</v>
      </c>
      <c r="E43" s="15">
        <v>2535.0300000000002</v>
      </c>
      <c r="F43" s="16">
        <v>9.5999999999999992E-3</v>
      </c>
      <c r="G43" s="16"/>
    </row>
    <row r="44" spans="1:7" x14ac:dyDescent="0.35">
      <c r="A44" s="13" t="s">
        <v>560</v>
      </c>
      <c r="B44" s="32" t="s">
        <v>561</v>
      </c>
      <c r="C44" s="32" t="s">
        <v>441</v>
      </c>
      <c r="D44" s="14">
        <v>25889</v>
      </c>
      <c r="E44" s="15">
        <v>2532.8000000000002</v>
      </c>
      <c r="F44" s="16">
        <v>9.5999999999999992E-3</v>
      </c>
      <c r="G44" s="16"/>
    </row>
    <row r="45" spans="1:7" x14ac:dyDescent="0.35">
      <c r="A45" s="13" t="s">
        <v>437</v>
      </c>
      <c r="B45" s="32" t="s">
        <v>438</v>
      </c>
      <c r="C45" s="32" t="s">
        <v>421</v>
      </c>
      <c r="D45" s="14">
        <v>90264</v>
      </c>
      <c r="E45" s="15">
        <v>2515.21</v>
      </c>
      <c r="F45" s="16">
        <v>9.5999999999999992E-3</v>
      </c>
      <c r="G45" s="16"/>
    </row>
    <row r="46" spans="1:7" x14ac:dyDescent="0.35">
      <c r="A46" s="13" t="s">
        <v>545</v>
      </c>
      <c r="B46" s="32" t="s">
        <v>546</v>
      </c>
      <c r="C46" s="32" t="s">
        <v>334</v>
      </c>
      <c r="D46" s="14">
        <v>58894</v>
      </c>
      <c r="E46" s="15">
        <v>2472.9899999999998</v>
      </c>
      <c r="F46" s="16">
        <v>9.4000000000000004E-3</v>
      </c>
      <c r="G46" s="16"/>
    </row>
    <row r="47" spans="1:7" x14ac:dyDescent="0.35">
      <c r="A47" s="13" t="s">
        <v>2529</v>
      </c>
      <c r="B47" s="32" t="s">
        <v>2530</v>
      </c>
      <c r="C47" s="32" t="s">
        <v>526</v>
      </c>
      <c r="D47" s="14">
        <v>252177</v>
      </c>
      <c r="E47" s="15">
        <v>2456.71</v>
      </c>
      <c r="F47" s="16">
        <v>9.2999999999999992E-3</v>
      </c>
      <c r="G47" s="16"/>
    </row>
    <row r="48" spans="1:7" x14ac:dyDescent="0.35">
      <c r="A48" s="13" t="s">
        <v>478</v>
      </c>
      <c r="B48" s="32" t="s">
        <v>479</v>
      </c>
      <c r="C48" s="32" t="s">
        <v>299</v>
      </c>
      <c r="D48" s="14">
        <v>1214957</v>
      </c>
      <c r="E48" s="15">
        <v>2430.16</v>
      </c>
      <c r="F48" s="16">
        <v>9.1999999999999998E-3</v>
      </c>
      <c r="G48" s="16"/>
    </row>
    <row r="49" spans="1:7" x14ac:dyDescent="0.35">
      <c r="A49" s="13" t="s">
        <v>428</v>
      </c>
      <c r="B49" s="32" t="s">
        <v>429</v>
      </c>
      <c r="C49" s="32" t="s">
        <v>349</v>
      </c>
      <c r="D49" s="14">
        <v>99245</v>
      </c>
      <c r="E49" s="15">
        <v>2350.62</v>
      </c>
      <c r="F49" s="16">
        <v>8.8999999999999999E-3</v>
      </c>
      <c r="G49" s="16"/>
    </row>
    <row r="50" spans="1:7" x14ac:dyDescent="0.35">
      <c r="A50" s="13" t="s">
        <v>1862</v>
      </c>
      <c r="B50" s="32" t="s">
        <v>1863</v>
      </c>
      <c r="C50" s="32" t="s">
        <v>310</v>
      </c>
      <c r="D50" s="14">
        <v>180720</v>
      </c>
      <c r="E50" s="15">
        <v>2330.66</v>
      </c>
      <c r="F50" s="16">
        <v>8.8999999999999999E-3</v>
      </c>
      <c r="G50" s="16"/>
    </row>
    <row r="51" spans="1:7" x14ac:dyDescent="0.35">
      <c r="A51" s="13" t="s">
        <v>361</v>
      </c>
      <c r="B51" s="32" t="s">
        <v>362</v>
      </c>
      <c r="C51" s="32" t="s">
        <v>299</v>
      </c>
      <c r="D51" s="14">
        <v>1073081</v>
      </c>
      <c r="E51" s="15">
        <v>2329.98</v>
      </c>
      <c r="F51" s="16">
        <v>8.8999999999999999E-3</v>
      </c>
      <c r="G51" s="16"/>
    </row>
    <row r="52" spans="1:7" x14ac:dyDescent="0.35">
      <c r="A52" s="13" t="s">
        <v>389</v>
      </c>
      <c r="B52" s="32" t="s">
        <v>390</v>
      </c>
      <c r="C52" s="32" t="s">
        <v>307</v>
      </c>
      <c r="D52" s="14">
        <v>81430</v>
      </c>
      <c r="E52" s="15">
        <v>2318.4699999999998</v>
      </c>
      <c r="F52" s="16">
        <v>8.8000000000000005E-3</v>
      </c>
      <c r="G52" s="16"/>
    </row>
    <row r="53" spans="1:7" x14ac:dyDescent="0.35">
      <c r="A53" s="13" t="s">
        <v>524</v>
      </c>
      <c r="B53" s="32" t="s">
        <v>525</v>
      </c>
      <c r="C53" s="32" t="s">
        <v>526</v>
      </c>
      <c r="D53" s="14">
        <v>133544</v>
      </c>
      <c r="E53" s="15">
        <v>2315.85</v>
      </c>
      <c r="F53" s="16">
        <v>8.8000000000000005E-3</v>
      </c>
      <c r="G53" s="16"/>
    </row>
    <row r="54" spans="1:7" x14ac:dyDescent="0.35">
      <c r="A54" s="13" t="s">
        <v>442</v>
      </c>
      <c r="B54" s="32" t="s">
        <v>443</v>
      </c>
      <c r="C54" s="32" t="s">
        <v>356</v>
      </c>
      <c r="D54" s="14">
        <v>33278</v>
      </c>
      <c r="E54" s="15">
        <v>2270.56</v>
      </c>
      <c r="F54" s="16">
        <v>8.6E-3</v>
      </c>
      <c r="G54" s="16"/>
    </row>
    <row r="55" spans="1:7" x14ac:dyDescent="0.35">
      <c r="A55" s="13" t="s">
        <v>426</v>
      </c>
      <c r="B55" s="32" t="s">
        <v>427</v>
      </c>
      <c r="C55" s="32" t="s">
        <v>356</v>
      </c>
      <c r="D55" s="14">
        <v>215053</v>
      </c>
      <c r="E55" s="15">
        <v>2269.9899999999998</v>
      </c>
      <c r="F55" s="16">
        <v>8.6E-3</v>
      </c>
      <c r="G55" s="16"/>
    </row>
    <row r="56" spans="1:7" x14ac:dyDescent="0.35">
      <c r="A56" s="13" t="s">
        <v>405</v>
      </c>
      <c r="B56" s="32" t="s">
        <v>406</v>
      </c>
      <c r="C56" s="32" t="s">
        <v>407</v>
      </c>
      <c r="D56" s="14">
        <v>571989</v>
      </c>
      <c r="E56" s="15">
        <v>2197.3000000000002</v>
      </c>
      <c r="F56" s="16">
        <v>8.3999999999999995E-3</v>
      </c>
      <c r="G56" s="16"/>
    </row>
    <row r="57" spans="1:7" x14ac:dyDescent="0.35">
      <c r="A57" s="13" t="s">
        <v>1989</v>
      </c>
      <c r="B57" s="32" t="s">
        <v>1990</v>
      </c>
      <c r="C57" s="32" t="s">
        <v>398</v>
      </c>
      <c r="D57" s="14">
        <v>21619</v>
      </c>
      <c r="E57" s="15">
        <v>2191.2600000000002</v>
      </c>
      <c r="F57" s="16">
        <v>8.3000000000000001E-3</v>
      </c>
      <c r="G57" s="16"/>
    </row>
    <row r="58" spans="1:7" x14ac:dyDescent="0.35">
      <c r="A58" s="13" t="s">
        <v>2531</v>
      </c>
      <c r="B58" s="32" t="s">
        <v>2532</v>
      </c>
      <c r="C58" s="32" t="s">
        <v>398</v>
      </c>
      <c r="D58" s="14">
        <v>190977</v>
      </c>
      <c r="E58" s="15">
        <v>2176.7600000000002</v>
      </c>
      <c r="F58" s="16">
        <v>8.3000000000000001E-3</v>
      </c>
      <c r="G58" s="16"/>
    </row>
    <row r="59" spans="1:7" x14ac:dyDescent="0.35">
      <c r="A59" s="13" t="s">
        <v>419</v>
      </c>
      <c r="B59" s="32" t="s">
        <v>420</v>
      </c>
      <c r="C59" s="32" t="s">
        <v>421</v>
      </c>
      <c r="D59" s="14">
        <v>174791</v>
      </c>
      <c r="E59" s="15">
        <v>2172.65</v>
      </c>
      <c r="F59" s="16">
        <v>8.3000000000000001E-3</v>
      </c>
      <c r="G59" s="16"/>
    </row>
    <row r="60" spans="1:7" x14ac:dyDescent="0.35">
      <c r="A60" s="13" t="s">
        <v>493</v>
      </c>
      <c r="B60" s="32" t="s">
        <v>494</v>
      </c>
      <c r="C60" s="32" t="s">
        <v>321</v>
      </c>
      <c r="D60" s="14">
        <v>126975</v>
      </c>
      <c r="E60" s="15">
        <v>2152.48</v>
      </c>
      <c r="F60" s="16">
        <v>8.2000000000000007E-3</v>
      </c>
      <c r="G60" s="16"/>
    </row>
    <row r="61" spans="1:7" x14ac:dyDescent="0.35">
      <c r="A61" s="13" t="s">
        <v>1853</v>
      </c>
      <c r="B61" s="32" t="s">
        <v>1854</v>
      </c>
      <c r="C61" s="32" t="s">
        <v>1855</v>
      </c>
      <c r="D61" s="14">
        <v>3262503</v>
      </c>
      <c r="E61" s="15">
        <v>2150.64</v>
      </c>
      <c r="F61" s="16">
        <v>8.2000000000000007E-3</v>
      </c>
      <c r="G61" s="16"/>
    </row>
    <row r="62" spans="1:7" x14ac:dyDescent="0.35">
      <c r="A62" s="13" t="s">
        <v>335</v>
      </c>
      <c r="B62" s="32" t="s">
        <v>336</v>
      </c>
      <c r="C62" s="32" t="s">
        <v>337</v>
      </c>
      <c r="D62" s="14">
        <v>18638</v>
      </c>
      <c r="E62" s="15">
        <v>2129.64</v>
      </c>
      <c r="F62" s="16">
        <v>8.0999999999999996E-3</v>
      </c>
      <c r="G62" s="16"/>
    </row>
    <row r="63" spans="1:7" x14ac:dyDescent="0.35">
      <c r="A63" s="13" t="s">
        <v>510</v>
      </c>
      <c r="B63" s="32" t="s">
        <v>511</v>
      </c>
      <c r="C63" s="32" t="s">
        <v>356</v>
      </c>
      <c r="D63" s="14">
        <v>1649472</v>
      </c>
      <c r="E63" s="15">
        <v>2101.7600000000002</v>
      </c>
      <c r="F63" s="16">
        <v>8.0000000000000002E-3</v>
      </c>
      <c r="G63" s="16"/>
    </row>
    <row r="64" spans="1:7" x14ac:dyDescent="0.35">
      <c r="A64" s="13" t="s">
        <v>322</v>
      </c>
      <c r="B64" s="32" t="s">
        <v>323</v>
      </c>
      <c r="C64" s="32" t="s">
        <v>324</v>
      </c>
      <c r="D64" s="14">
        <v>695819</v>
      </c>
      <c r="E64" s="15">
        <v>2039.79</v>
      </c>
      <c r="F64" s="16">
        <v>7.7999999999999996E-3</v>
      </c>
      <c r="G64" s="16"/>
    </row>
    <row r="65" spans="1:7" x14ac:dyDescent="0.35">
      <c r="A65" s="13" t="s">
        <v>327</v>
      </c>
      <c r="B65" s="32" t="s">
        <v>328</v>
      </c>
      <c r="C65" s="32" t="s">
        <v>299</v>
      </c>
      <c r="D65" s="14">
        <v>188968</v>
      </c>
      <c r="E65" s="15">
        <v>2011.94</v>
      </c>
      <c r="F65" s="16">
        <v>7.7000000000000002E-3</v>
      </c>
      <c r="G65" s="16"/>
    </row>
    <row r="66" spans="1:7" x14ac:dyDescent="0.35">
      <c r="A66" s="13" t="s">
        <v>403</v>
      </c>
      <c r="B66" s="32" t="s">
        <v>404</v>
      </c>
      <c r="C66" s="32" t="s">
        <v>365</v>
      </c>
      <c r="D66" s="14">
        <v>181180</v>
      </c>
      <c r="E66" s="15">
        <v>2001.68</v>
      </c>
      <c r="F66" s="16">
        <v>7.6E-3</v>
      </c>
      <c r="G66" s="16"/>
    </row>
    <row r="67" spans="1:7" x14ac:dyDescent="0.35">
      <c r="A67" s="13" t="s">
        <v>1448</v>
      </c>
      <c r="B67" s="32" t="s">
        <v>1449</v>
      </c>
      <c r="C67" s="32" t="s">
        <v>1450</v>
      </c>
      <c r="D67" s="14">
        <v>168327</v>
      </c>
      <c r="E67" s="15">
        <v>1995.85</v>
      </c>
      <c r="F67" s="16">
        <v>7.6E-3</v>
      </c>
      <c r="G67" s="16"/>
    </row>
    <row r="68" spans="1:7" x14ac:dyDescent="0.35">
      <c r="A68" s="13" t="s">
        <v>491</v>
      </c>
      <c r="B68" s="32" t="s">
        <v>492</v>
      </c>
      <c r="C68" s="32" t="s">
        <v>421</v>
      </c>
      <c r="D68" s="14">
        <v>118968</v>
      </c>
      <c r="E68" s="15">
        <v>1943.94</v>
      </c>
      <c r="F68" s="16">
        <v>7.4000000000000003E-3</v>
      </c>
      <c r="G68" s="16"/>
    </row>
    <row r="69" spans="1:7" x14ac:dyDescent="0.35">
      <c r="A69" s="13" t="s">
        <v>350</v>
      </c>
      <c r="B69" s="32" t="s">
        <v>351</v>
      </c>
      <c r="C69" s="32" t="s">
        <v>331</v>
      </c>
      <c r="D69" s="14">
        <v>83499</v>
      </c>
      <c r="E69" s="15">
        <v>1942.9</v>
      </c>
      <c r="F69" s="16">
        <v>7.4000000000000003E-3</v>
      </c>
      <c r="G69" s="16"/>
    </row>
    <row r="70" spans="1:7" x14ac:dyDescent="0.35">
      <c r="A70" s="13" t="s">
        <v>354</v>
      </c>
      <c r="B70" s="32" t="s">
        <v>355</v>
      </c>
      <c r="C70" s="32" t="s">
        <v>356</v>
      </c>
      <c r="D70" s="14">
        <v>424948</v>
      </c>
      <c r="E70" s="15">
        <v>1905.89</v>
      </c>
      <c r="F70" s="16">
        <v>7.3000000000000001E-3</v>
      </c>
      <c r="G70" s="16"/>
    </row>
    <row r="71" spans="1:7" x14ac:dyDescent="0.35">
      <c r="A71" s="13" t="s">
        <v>387</v>
      </c>
      <c r="B71" s="32" t="s">
        <v>388</v>
      </c>
      <c r="C71" s="32" t="s">
        <v>356</v>
      </c>
      <c r="D71" s="14">
        <v>159103</v>
      </c>
      <c r="E71" s="15">
        <v>1886.88</v>
      </c>
      <c r="F71" s="16">
        <v>7.1999999999999998E-3</v>
      </c>
      <c r="G71" s="16"/>
    </row>
    <row r="72" spans="1:7" x14ac:dyDescent="0.35">
      <c r="A72" s="13" t="s">
        <v>415</v>
      </c>
      <c r="B72" s="32" t="s">
        <v>416</v>
      </c>
      <c r="C72" s="32" t="s">
        <v>299</v>
      </c>
      <c r="D72" s="14">
        <v>354136</v>
      </c>
      <c r="E72" s="15">
        <v>1876.74</v>
      </c>
      <c r="F72" s="16">
        <v>7.1000000000000004E-3</v>
      </c>
      <c r="G72" s="16"/>
    </row>
    <row r="73" spans="1:7" x14ac:dyDescent="0.35">
      <c r="A73" s="13" t="s">
        <v>466</v>
      </c>
      <c r="B73" s="32" t="s">
        <v>467</v>
      </c>
      <c r="C73" s="32" t="s">
        <v>398</v>
      </c>
      <c r="D73" s="14">
        <v>257456</v>
      </c>
      <c r="E73" s="15">
        <v>1874.28</v>
      </c>
      <c r="F73" s="16">
        <v>7.1000000000000004E-3</v>
      </c>
      <c r="G73" s="16"/>
    </row>
    <row r="74" spans="1:7" x14ac:dyDescent="0.35">
      <c r="A74" s="13" t="s">
        <v>499</v>
      </c>
      <c r="B74" s="32" t="s">
        <v>500</v>
      </c>
      <c r="C74" s="32" t="s">
        <v>340</v>
      </c>
      <c r="D74" s="14">
        <v>283391</v>
      </c>
      <c r="E74" s="15">
        <v>1821.21</v>
      </c>
      <c r="F74" s="16">
        <v>6.8999999999999999E-3</v>
      </c>
      <c r="G74" s="16"/>
    </row>
    <row r="75" spans="1:7" x14ac:dyDescent="0.35">
      <c r="A75" s="13" t="s">
        <v>352</v>
      </c>
      <c r="B75" s="32" t="s">
        <v>353</v>
      </c>
      <c r="C75" s="32" t="s">
        <v>307</v>
      </c>
      <c r="D75" s="14">
        <v>106271</v>
      </c>
      <c r="E75" s="15">
        <v>1813.2</v>
      </c>
      <c r="F75" s="16">
        <v>6.8999999999999999E-3</v>
      </c>
      <c r="G75" s="16"/>
    </row>
    <row r="76" spans="1:7" x14ac:dyDescent="0.35">
      <c r="A76" s="13" t="s">
        <v>1367</v>
      </c>
      <c r="B76" s="32" t="s">
        <v>1368</v>
      </c>
      <c r="C76" s="32" t="s">
        <v>436</v>
      </c>
      <c r="D76" s="14">
        <v>157885</v>
      </c>
      <c r="E76" s="15">
        <v>1758.68</v>
      </c>
      <c r="F76" s="16">
        <v>6.7000000000000002E-3</v>
      </c>
      <c r="G76" s="16"/>
    </row>
    <row r="77" spans="1:7" x14ac:dyDescent="0.35">
      <c r="A77" s="13" t="s">
        <v>562</v>
      </c>
      <c r="B77" s="32" t="s">
        <v>563</v>
      </c>
      <c r="C77" s="32" t="s">
        <v>321</v>
      </c>
      <c r="D77" s="14">
        <v>147571</v>
      </c>
      <c r="E77" s="15">
        <v>1680.46</v>
      </c>
      <c r="F77" s="16">
        <v>6.4000000000000003E-3</v>
      </c>
      <c r="G77" s="16"/>
    </row>
    <row r="78" spans="1:7" x14ac:dyDescent="0.35">
      <c r="A78" s="13" t="s">
        <v>417</v>
      </c>
      <c r="B78" s="32" t="s">
        <v>418</v>
      </c>
      <c r="C78" s="32" t="s">
        <v>398</v>
      </c>
      <c r="D78" s="14">
        <v>708232</v>
      </c>
      <c r="E78" s="15">
        <v>1624.68</v>
      </c>
      <c r="F78" s="16">
        <v>6.1999999999999998E-3</v>
      </c>
      <c r="G78" s="16"/>
    </row>
    <row r="79" spans="1:7" x14ac:dyDescent="0.35">
      <c r="A79" s="13" t="s">
        <v>2533</v>
      </c>
      <c r="B79" s="32" t="s">
        <v>2534</v>
      </c>
      <c r="C79" s="32" t="s">
        <v>337</v>
      </c>
      <c r="D79" s="14">
        <v>126390</v>
      </c>
      <c r="E79" s="15">
        <v>1564.08</v>
      </c>
      <c r="F79" s="16">
        <v>6.0000000000000001E-3</v>
      </c>
      <c r="G79" s="16"/>
    </row>
    <row r="80" spans="1:7" x14ac:dyDescent="0.35">
      <c r="A80" s="13" t="s">
        <v>587</v>
      </c>
      <c r="B80" s="32" t="s">
        <v>588</v>
      </c>
      <c r="C80" s="32" t="s">
        <v>398</v>
      </c>
      <c r="D80" s="14">
        <v>208735</v>
      </c>
      <c r="E80" s="15">
        <v>1547.46</v>
      </c>
      <c r="F80" s="16">
        <v>5.8999999999999999E-3</v>
      </c>
      <c r="G80" s="16"/>
    </row>
    <row r="81" spans="1:7" x14ac:dyDescent="0.35">
      <c r="A81" s="13" t="s">
        <v>1868</v>
      </c>
      <c r="B81" s="32" t="s">
        <v>1869</v>
      </c>
      <c r="C81" s="32" t="s">
        <v>324</v>
      </c>
      <c r="D81" s="14">
        <v>135674</v>
      </c>
      <c r="E81" s="15">
        <v>1523.42</v>
      </c>
      <c r="F81" s="16">
        <v>5.7999999999999996E-3</v>
      </c>
      <c r="G81" s="16"/>
    </row>
    <row r="82" spans="1:7" x14ac:dyDescent="0.35">
      <c r="A82" s="13" t="s">
        <v>1371</v>
      </c>
      <c r="B82" s="32" t="s">
        <v>1372</v>
      </c>
      <c r="C82" s="32" t="s">
        <v>356</v>
      </c>
      <c r="D82" s="14">
        <v>198822</v>
      </c>
      <c r="E82" s="15">
        <v>1509.66</v>
      </c>
      <c r="F82" s="16">
        <v>5.7000000000000002E-3</v>
      </c>
      <c r="G82" s="16"/>
    </row>
    <row r="83" spans="1:7" x14ac:dyDescent="0.35">
      <c r="A83" s="13" t="s">
        <v>819</v>
      </c>
      <c r="B83" s="32" t="s">
        <v>820</v>
      </c>
      <c r="C83" s="32" t="s">
        <v>544</v>
      </c>
      <c r="D83" s="14">
        <v>297648</v>
      </c>
      <c r="E83" s="15">
        <v>1509.08</v>
      </c>
      <c r="F83" s="16">
        <v>5.7000000000000002E-3</v>
      </c>
      <c r="G83" s="16"/>
    </row>
    <row r="84" spans="1:7" x14ac:dyDescent="0.35">
      <c r="A84" s="13" t="s">
        <v>458</v>
      </c>
      <c r="B84" s="32" t="s">
        <v>459</v>
      </c>
      <c r="C84" s="32" t="s">
        <v>340</v>
      </c>
      <c r="D84" s="14">
        <v>1111176</v>
      </c>
      <c r="E84" s="15">
        <v>1413.3</v>
      </c>
      <c r="F84" s="16">
        <v>5.4000000000000003E-3</v>
      </c>
      <c r="G84" s="16"/>
    </row>
    <row r="85" spans="1:7" x14ac:dyDescent="0.35">
      <c r="A85" s="13" t="s">
        <v>1864</v>
      </c>
      <c r="B85" s="32" t="s">
        <v>1865</v>
      </c>
      <c r="C85" s="32" t="s">
        <v>611</v>
      </c>
      <c r="D85" s="14">
        <v>41837</v>
      </c>
      <c r="E85" s="15">
        <v>1394.24</v>
      </c>
      <c r="F85" s="16">
        <v>5.3E-3</v>
      </c>
      <c r="G85" s="16"/>
    </row>
    <row r="86" spans="1:7" x14ac:dyDescent="0.35">
      <c r="A86" s="13" t="s">
        <v>483</v>
      </c>
      <c r="B86" s="32" t="s">
        <v>484</v>
      </c>
      <c r="C86" s="32" t="s">
        <v>393</v>
      </c>
      <c r="D86" s="14">
        <v>209320</v>
      </c>
      <c r="E86" s="15">
        <v>1392.71</v>
      </c>
      <c r="F86" s="16">
        <v>5.3E-3</v>
      </c>
      <c r="G86" s="16"/>
    </row>
    <row r="87" spans="1:7" x14ac:dyDescent="0.35">
      <c r="A87" s="13" t="s">
        <v>527</v>
      </c>
      <c r="B87" s="32" t="s">
        <v>528</v>
      </c>
      <c r="C87" s="32" t="s">
        <v>368</v>
      </c>
      <c r="D87" s="14">
        <v>63376</v>
      </c>
      <c r="E87" s="15">
        <v>1362.62</v>
      </c>
      <c r="F87" s="16">
        <v>5.1999999999999998E-3</v>
      </c>
      <c r="G87" s="16"/>
    </row>
    <row r="88" spans="1:7" x14ac:dyDescent="0.35">
      <c r="A88" s="13" t="s">
        <v>430</v>
      </c>
      <c r="B88" s="32" t="s">
        <v>431</v>
      </c>
      <c r="C88" s="32" t="s">
        <v>321</v>
      </c>
      <c r="D88" s="14">
        <v>73094</v>
      </c>
      <c r="E88" s="15">
        <v>1347.96</v>
      </c>
      <c r="F88" s="16">
        <v>5.1000000000000004E-3</v>
      </c>
      <c r="G88" s="16"/>
    </row>
    <row r="89" spans="1:7" x14ac:dyDescent="0.35">
      <c r="A89" s="13" t="s">
        <v>799</v>
      </c>
      <c r="B89" s="32" t="s">
        <v>800</v>
      </c>
      <c r="C89" s="32" t="s">
        <v>343</v>
      </c>
      <c r="D89" s="14">
        <v>27417</v>
      </c>
      <c r="E89" s="15">
        <v>1305.8</v>
      </c>
      <c r="F89" s="16">
        <v>5.0000000000000001E-3</v>
      </c>
      <c r="G89" s="16"/>
    </row>
    <row r="90" spans="1:7" x14ac:dyDescent="0.35">
      <c r="A90" s="13" t="s">
        <v>521</v>
      </c>
      <c r="B90" s="32" t="s">
        <v>522</v>
      </c>
      <c r="C90" s="32" t="s">
        <v>523</v>
      </c>
      <c r="D90" s="14">
        <v>197257</v>
      </c>
      <c r="E90" s="15">
        <v>1261.46</v>
      </c>
      <c r="F90" s="16">
        <v>4.7999999999999996E-3</v>
      </c>
      <c r="G90" s="16"/>
    </row>
    <row r="91" spans="1:7" x14ac:dyDescent="0.35">
      <c r="A91" s="13" t="s">
        <v>1858</v>
      </c>
      <c r="B91" s="32" t="s">
        <v>1859</v>
      </c>
      <c r="C91" s="32" t="s">
        <v>371</v>
      </c>
      <c r="D91" s="14">
        <v>118052</v>
      </c>
      <c r="E91" s="15">
        <v>1247.6300000000001</v>
      </c>
      <c r="F91" s="16">
        <v>4.7000000000000002E-3</v>
      </c>
      <c r="G91" s="16"/>
    </row>
    <row r="92" spans="1:7" x14ac:dyDescent="0.35">
      <c r="A92" s="13" t="s">
        <v>1860</v>
      </c>
      <c r="B92" s="32" t="s">
        <v>1861</v>
      </c>
      <c r="C92" s="32" t="s">
        <v>611</v>
      </c>
      <c r="D92" s="14">
        <v>563837</v>
      </c>
      <c r="E92" s="15">
        <v>1243.26</v>
      </c>
      <c r="F92" s="16">
        <v>4.7000000000000002E-3</v>
      </c>
      <c r="G92" s="16"/>
    </row>
    <row r="93" spans="1:7" x14ac:dyDescent="0.35">
      <c r="A93" s="13" t="s">
        <v>366</v>
      </c>
      <c r="B93" s="32" t="s">
        <v>367</v>
      </c>
      <c r="C93" s="32" t="s">
        <v>368</v>
      </c>
      <c r="D93" s="14">
        <v>781757</v>
      </c>
      <c r="E93" s="15">
        <v>1220.48</v>
      </c>
      <c r="F93" s="16">
        <v>4.5999999999999999E-3</v>
      </c>
      <c r="G93" s="16"/>
    </row>
    <row r="94" spans="1:7" x14ac:dyDescent="0.35">
      <c r="A94" s="13" t="s">
        <v>1851</v>
      </c>
      <c r="B94" s="32" t="s">
        <v>1852</v>
      </c>
      <c r="C94" s="32" t="s">
        <v>1241</v>
      </c>
      <c r="D94" s="14">
        <v>124586</v>
      </c>
      <c r="E94" s="15">
        <v>1159.52</v>
      </c>
      <c r="F94" s="16">
        <v>4.4000000000000003E-3</v>
      </c>
      <c r="G94" s="16"/>
    </row>
    <row r="95" spans="1:7" x14ac:dyDescent="0.35">
      <c r="A95" s="13" t="s">
        <v>332</v>
      </c>
      <c r="B95" s="32" t="s">
        <v>333</v>
      </c>
      <c r="C95" s="32" t="s">
        <v>334</v>
      </c>
      <c r="D95" s="14">
        <v>21077</v>
      </c>
      <c r="E95" s="15">
        <v>1122.43</v>
      </c>
      <c r="F95" s="16">
        <v>4.3E-3</v>
      </c>
      <c r="G95" s="16"/>
    </row>
    <row r="96" spans="1:7" x14ac:dyDescent="0.35">
      <c r="A96" s="13" t="s">
        <v>1222</v>
      </c>
      <c r="B96" s="32" t="s">
        <v>1223</v>
      </c>
      <c r="C96" s="32" t="s">
        <v>356</v>
      </c>
      <c r="D96" s="14">
        <v>79419</v>
      </c>
      <c r="E96" s="15">
        <v>1110.95</v>
      </c>
      <c r="F96" s="16">
        <v>4.1999999999999997E-3</v>
      </c>
      <c r="G96" s="16"/>
    </row>
    <row r="97" spans="1:7" x14ac:dyDescent="0.35">
      <c r="A97" s="13" t="s">
        <v>1866</v>
      </c>
      <c r="B97" s="32" t="s">
        <v>1867</v>
      </c>
      <c r="C97" s="32" t="s">
        <v>441</v>
      </c>
      <c r="D97" s="14">
        <v>14710</v>
      </c>
      <c r="E97" s="15">
        <v>1023.81</v>
      </c>
      <c r="F97" s="16">
        <v>3.8999999999999998E-3</v>
      </c>
      <c r="G97" s="16"/>
    </row>
    <row r="98" spans="1:7" x14ac:dyDescent="0.35">
      <c r="A98" s="13" t="s">
        <v>454</v>
      </c>
      <c r="B98" s="32" t="s">
        <v>455</v>
      </c>
      <c r="C98" s="32" t="s">
        <v>349</v>
      </c>
      <c r="D98" s="14">
        <v>132310</v>
      </c>
      <c r="E98" s="15">
        <v>979.29</v>
      </c>
      <c r="F98" s="16">
        <v>3.7000000000000002E-3</v>
      </c>
      <c r="G98" s="16"/>
    </row>
    <row r="99" spans="1:7" x14ac:dyDescent="0.35">
      <c r="A99" s="13" t="s">
        <v>434</v>
      </c>
      <c r="B99" s="32" t="s">
        <v>435</v>
      </c>
      <c r="C99" s="32" t="s">
        <v>436</v>
      </c>
      <c r="D99" s="14">
        <v>67029</v>
      </c>
      <c r="E99" s="15">
        <v>931.97</v>
      </c>
      <c r="F99" s="16">
        <v>3.5000000000000001E-3</v>
      </c>
      <c r="G99" s="16"/>
    </row>
    <row r="100" spans="1:7" x14ac:dyDescent="0.35">
      <c r="A100" s="13" t="s">
        <v>376</v>
      </c>
      <c r="B100" s="32" t="s">
        <v>377</v>
      </c>
      <c r="C100" s="32" t="s">
        <v>378</v>
      </c>
      <c r="D100" s="14">
        <v>154343</v>
      </c>
      <c r="E100" s="15">
        <v>929.84</v>
      </c>
      <c r="F100" s="16">
        <v>3.5000000000000001E-3</v>
      </c>
      <c r="G100" s="16"/>
    </row>
    <row r="101" spans="1:7" x14ac:dyDescent="0.35">
      <c r="A101" s="13" t="s">
        <v>470</v>
      </c>
      <c r="B101" s="32" t="s">
        <v>471</v>
      </c>
      <c r="C101" s="32" t="s">
        <v>398</v>
      </c>
      <c r="D101" s="14">
        <v>13960</v>
      </c>
      <c r="E101" s="15">
        <v>912.43</v>
      </c>
      <c r="F101" s="16">
        <v>3.5000000000000001E-3</v>
      </c>
      <c r="G101" s="16"/>
    </row>
    <row r="102" spans="1:7" x14ac:dyDescent="0.35">
      <c r="A102" s="13" t="s">
        <v>446</v>
      </c>
      <c r="B102" s="32" t="s">
        <v>447</v>
      </c>
      <c r="C102" s="32" t="s">
        <v>349</v>
      </c>
      <c r="D102" s="14">
        <v>8005</v>
      </c>
      <c r="E102" s="15">
        <v>869.21</v>
      </c>
      <c r="F102" s="16">
        <v>3.3E-3</v>
      </c>
      <c r="G102" s="16"/>
    </row>
    <row r="103" spans="1:7" x14ac:dyDescent="0.35">
      <c r="A103" s="13" t="s">
        <v>497</v>
      </c>
      <c r="B103" s="32" t="s">
        <v>498</v>
      </c>
      <c r="C103" s="32" t="s">
        <v>414</v>
      </c>
      <c r="D103" s="14">
        <v>17507</v>
      </c>
      <c r="E103" s="15">
        <v>573.17999999999995</v>
      </c>
      <c r="F103" s="16">
        <v>2.2000000000000001E-3</v>
      </c>
      <c r="G103" s="16"/>
    </row>
    <row r="104" spans="1:7" x14ac:dyDescent="0.35">
      <c r="A104" s="13" t="s">
        <v>472</v>
      </c>
      <c r="B104" s="32" t="s">
        <v>473</v>
      </c>
      <c r="C104" s="32" t="s">
        <v>474</v>
      </c>
      <c r="D104" s="14">
        <v>16855</v>
      </c>
      <c r="E104" s="15">
        <v>459.41</v>
      </c>
      <c r="F104" s="16">
        <v>1.6999999999999999E-3</v>
      </c>
      <c r="G104" s="16"/>
    </row>
    <row r="105" spans="1:7" x14ac:dyDescent="0.35">
      <c r="A105" s="17" t="s">
        <v>193</v>
      </c>
      <c r="B105" s="33"/>
      <c r="C105" s="33"/>
      <c r="D105" s="18"/>
      <c r="E105" s="37">
        <v>256065.7</v>
      </c>
      <c r="F105" s="38">
        <v>0.97409999999999997</v>
      </c>
      <c r="G105" s="21"/>
    </row>
    <row r="106" spans="1:7" x14ac:dyDescent="0.35">
      <c r="A106" s="17" t="s">
        <v>514</v>
      </c>
      <c r="B106" s="32"/>
      <c r="C106" s="32"/>
      <c r="D106" s="14"/>
      <c r="E106" s="15"/>
      <c r="F106" s="16"/>
      <c r="G106" s="16"/>
    </row>
    <row r="107" spans="1:7" x14ac:dyDescent="0.35">
      <c r="A107" s="17" t="s">
        <v>193</v>
      </c>
      <c r="B107" s="32"/>
      <c r="C107" s="32"/>
      <c r="D107" s="14"/>
      <c r="E107" s="39" t="s">
        <v>131</v>
      </c>
      <c r="F107" s="40" t="s">
        <v>131</v>
      </c>
      <c r="G107" s="16"/>
    </row>
    <row r="108" spans="1:7" x14ac:dyDescent="0.35">
      <c r="A108" s="24" t="s">
        <v>196</v>
      </c>
      <c r="B108" s="34"/>
      <c r="C108" s="34"/>
      <c r="D108" s="25"/>
      <c r="E108" s="29">
        <v>256065.7</v>
      </c>
      <c r="F108" s="30">
        <v>0.97409999999999997</v>
      </c>
      <c r="G108" s="21"/>
    </row>
    <row r="109" spans="1:7" x14ac:dyDescent="0.35">
      <c r="A109" s="13"/>
      <c r="B109" s="32"/>
      <c r="C109" s="32"/>
      <c r="D109" s="14"/>
      <c r="E109" s="15"/>
      <c r="F109" s="16"/>
      <c r="G109" s="16"/>
    </row>
    <row r="110" spans="1:7" x14ac:dyDescent="0.35">
      <c r="A110" s="13"/>
      <c r="B110" s="32"/>
      <c r="C110" s="32"/>
      <c r="D110" s="14"/>
      <c r="E110" s="15"/>
      <c r="F110" s="16"/>
      <c r="G110" s="16"/>
    </row>
    <row r="111" spans="1:7" x14ac:dyDescent="0.35">
      <c r="A111" s="17" t="s">
        <v>1172</v>
      </c>
      <c r="B111" s="32"/>
      <c r="C111" s="32"/>
      <c r="D111" s="14"/>
      <c r="E111" s="15"/>
      <c r="F111" s="16"/>
      <c r="G111" s="16"/>
    </row>
    <row r="112" spans="1:7" x14ac:dyDescent="0.35">
      <c r="A112" s="13" t="s">
        <v>1435</v>
      </c>
      <c r="B112" s="32" t="s">
        <v>1436</v>
      </c>
      <c r="C112" s="32"/>
      <c r="D112" s="14">
        <v>5.0000000000000001E-4</v>
      </c>
      <c r="E112" s="15">
        <v>0</v>
      </c>
      <c r="F112" s="16">
        <v>0</v>
      </c>
      <c r="G112" s="16"/>
    </row>
    <row r="113" spans="1:7" x14ac:dyDescent="0.35">
      <c r="A113" s="13"/>
      <c r="B113" s="32"/>
      <c r="C113" s="32"/>
      <c r="D113" s="14"/>
      <c r="E113" s="15"/>
      <c r="F113" s="16"/>
      <c r="G113" s="16"/>
    </row>
    <row r="114" spans="1:7" x14ac:dyDescent="0.35">
      <c r="A114" s="24" t="s">
        <v>196</v>
      </c>
      <c r="B114" s="34"/>
      <c r="C114" s="34"/>
      <c r="D114" s="25"/>
      <c r="E114" s="19">
        <v>0</v>
      </c>
      <c r="F114" s="20">
        <v>0</v>
      </c>
      <c r="G114" s="21"/>
    </row>
    <row r="115" spans="1:7" x14ac:dyDescent="0.35">
      <c r="A115" s="13"/>
      <c r="B115" s="32"/>
      <c r="C115" s="32"/>
      <c r="D115" s="14"/>
      <c r="E115" s="15"/>
      <c r="F115" s="16"/>
      <c r="G115" s="16"/>
    </row>
    <row r="116" spans="1:7" x14ac:dyDescent="0.35">
      <c r="A116" s="17" t="s">
        <v>205</v>
      </c>
      <c r="B116" s="32"/>
      <c r="C116" s="32"/>
      <c r="D116" s="14"/>
      <c r="E116" s="15"/>
      <c r="F116" s="16"/>
      <c r="G116" s="16"/>
    </row>
    <row r="117" spans="1:7" x14ac:dyDescent="0.35">
      <c r="A117" s="13" t="s">
        <v>206</v>
      </c>
      <c r="B117" s="32"/>
      <c r="C117" s="32"/>
      <c r="D117" s="14"/>
      <c r="E117" s="15">
        <v>7853.57</v>
      </c>
      <c r="F117" s="16">
        <v>2.9899999999999999E-2</v>
      </c>
      <c r="G117" s="16">
        <v>6.6451999999999997E-2</v>
      </c>
    </row>
    <row r="118" spans="1:7" x14ac:dyDescent="0.35">
      <c r="A118" s="17" t="s">
        <v>193</v>
      </c>
      <c r="B118" s="33"/>
      <c r="C118" s="33"/>
      <c r="D118" s="18"/>
      <c r="E118" s="37">
        <v>7853.57</v>
      </c>
      <c r="F118" s="38">
        <v>2.9899999999999999E-2</v>
      </c>
      <c r="G118" s="21"/>
    </row>
    <row r="119" spans="1:7" x14ac:dyDescent="0.35">
      <c r="A119" s="13"/>
      <c r="B119" s="32"/>
      <c r="C119" s="32"/>
      <c r="D119" s="14"/>
      <c r="E119" s="15"/>
      <c r="F119" s="16"/>
      <c r="G119" s="16"/>
    </row>
    <row r="120" spans="1:7" x14ac:dyDescent="0.35">
      <c r="A120" s="24" t="s">
        <v>196</v>
      </c>
      <c r="B120" s="34"/>
      <c r="C120" s="34"/>
      <c r="D120" s="25"/>
      <c r="E120" s="19">
        <v>7853.57</v>
      </c>
      <c r="F120" s="20">
        <v>2.9899999999999999E-2</v>
      </c>
      <c r="G120" s="21"/>
    </row>
    <row r="121" spans="1:7" x14ac:dyDescent="0.35">
      <c r="A121" s="13" t="s">
        <v>207</v>
      </c>
      <c r="B121" s="32"/>
      <c r="C121" s="32"/>
      <c r="D121" s="14"/>
      <c r="E121" s="15">
        <v>1.4298230999999999</v>
      </c>
      <c r="F121" s="16">
        <v>5.0000000000000004E-6</v>
      </c>
      <c r="G121" s="16"/>
    </row>
    <row r="122" spans="1:7" x14ac:dyDescent="0.35">
      <c r="A122" s="13" t="s">
        <v>208</v>
      </c>
      <c r="B122" s="32"/>
      <c r="C122" s="32"/>
      <c r="D122" s="14"/>
      <c r="E122" s="36">
        <v>-1092.9398231</v>
      </c>
      <c r="F122" s="26">
        <v>-4.0049999999999999E-3</v>
      </c>
      <c r="G122" s="16">
        <v>6.6451999999999997E-2</v>
      </c>
    </row>
    <row r="123" spans="1:7" x14ac:dyDescent="0.35">
      <c r="A123" s="27" t="s">
        <v>209</v>
      </c>
      <c r="B123" s="35"/>
      <c r="C123" s="35"/>
      <c r="D123" s="28"/>
      <c r="E123" s="29">
        <v>262827.76</v>
      </c>
      <c r="F123" s="30">
        <v>1</v>
      </c>
      <c r="G123" s="30"/>
    </row>
    <row r="128" spans="1:7" x14ac:dyDescent="0.35">
      <c r="A128" s="1" t="s">
        <v>212</v>
      </c>
    </row>
    <row r="129" spans="1:3" x14ac:dyDescent="0.35">
      <c r="A129" s="48" t="s">
        <v>213</v>
      </c>
      <c r="B129" s="3" t="s">
        <v>131</v>
      </c>
    </row>
    <row r="130" spans="1:3" x14ac:dyDescent="0.35">
      <c r="A130" t="s">
        <v>214</v>
      </c>
    </row>
    <row r="131" spans="1:3" x14ac:dyDescent="0.35">
      <c r="A131" t="s">
        <v>267</v>
      </c>
      <c r="B131" t="s">
        <v>216</v>
      </c>
      <c r="C131" t="s">
        <v>216</v>
      </c>
    </row>
    <row r="132" spans="1:3" x14ac:dyDescent="0.35">
      <c r="B132" s="49">
        <v>45625</v>
      </c>
      <c r="C132" s="49">
        <v>45657</v>
      </c>
    </row>
    <row r="133" spans="1:3" x14ac:dyDescent="0.35">
      <c r="A133" t="s">
        <v>268</v>
      </c>
      <c r="B133">
        <v>15.472099999999999</v>
      </c>
      <c r="C133">
        <v>15.4129</v>
      </c>
    </row>
    <row r="134" spans="1:3" x14ac:dyDescent="0.35">
      <c r="A134" t="s">
        <v>269</v>
      </c>
      <c r="B134">
        <v>15.472099999999999</v>
      </c>
      <c r="C134">
        <v>15.4129</v>
      </c>
    </row>
    <row r="135" spans="1:3" x14ac:dyDescent="0.35">
      <c r="A135" t="s">
        <v>270</v>
      </c>
      <c r="B135">
        <v>15.196199999999999</v>
      </c>
      <c r="C135">
        <v>15.116300000000001</v>
      </c>
    </row>
    <row r="136" spans="1:3" x14ac:dyDescent="0.35">
      <c r="A136" t="s">
        <v>271</v>
      </c>
      <c r="B136">
        <v>15.196199999999999</v>
      </c>
      <c r="C136">
        <v>15.116300000000001</v>
      </c>
    </row>
    <row r="138" spans="1:3" x14ac:dyDescent="0.35">
      <c r="A138" t="s">
        <v>218</v>
      </c>
      <c r="B138" s="3" t="s">
        <v>131</v>
      </c>
    </row>
    <row r="139" spans="1:3" x14ac:dyDescent="0.35">
      <c r="A139" t="s">
        <v>219</v>
      </c>
      <c r="B139" s="3" t="s">
        <v>131</v>
      </c>
    </row>
    <row r="140" spans="1:3" ht="30" customHeight="1" x14ac:dyDescent="0.35">
      <c r="A140" s="48" t="s">
        <v>220</v>
      </c>
      <c r="B140" s="3" t="s">
        <v>131</v>
      </c>
    </row>
    <row r="141" spans="1:3" ht="30" customHeight="1" x14ac:dyDescent="0.35">
      <c r="A141" s="48" t="s">
        <v>221</v>
      </c>
      <c r="B141" s="3" t="s">
        <v>131</v>
      </c>
    </row>
    <row r="142" spans="1:3" x14ac:dyDescent="0.35">
      <c r="A142" t="s">
        <v>517</v>
      </c>
      <c r="B142" s="50">
        <v>0.33979999999999999</v>
      </c>
    </row>
    <row r="143" spans="1:3" ht="45" customHeight="1" x14ac:dyDescent="0.35">
      <c r="A143" s="48" t="s">
        <v>223</v>
      </c>
      <c r="B143" s="3" t="s">
        <v>131</v>
      </c>
    </row>
    <row r="144" spans="1:3" x14ac:dyDescent="0.35">
      <c r="B144" s="3"/>
    </row>
    <row r="145" spans="1:4" ht="30" customHeight="1" x14ac:dyDescent="0.35">
      <c r="A145" s="48" t="s">
        <v>224</v>
      </c>
      <c r="B145" s="3" t="s">
        <v>131</v>
      </c>
    </row>
    <row r="146" spans="1:4" ht="30" customHeight="1" x14ac:dyDescent="0.35">
      <c r="A146" s="48" t="s">
        <v>225</v>
      </c>
      <c r="B146" t="s">
        <v>131</v>
      </c>
    </row>
    <row r="147" spans="1:4" ht="30" customHeight="1" x14ac:dyDescent="0.35">
      <c r="A147" s="48" t="s">
        <v>226</v>
      </c>
      <c r="B147" s="3" t="s">
        <v>131</v>
      </c>
    </row>
    <row r="148" spans="1:4" ht="30" customHeight="1" x14ac:dyDescent="0.35">
      <c r="A148" s="48" t="s">
        <v>227</v>
      </c>
      <c r="B148" s="3" t="s">
        <v>131</v>
      </c>
    </row>
    <row r="150" spans="1:4" ht="70" customHeight="1" x14ac:dyDescent="0.35">
      <c r="A150" s="71" t="s">
        <v>237</v>
      </c>
      <c r="B150" s="71" t="s">
        <v>238</v>
      </c>
      <c r="C150" s="71" t="s">
        <v>5</v>
      </c>
      <c r="D150" s="71" t="s">
        <v>6</v>
      </c>
    </row>
    <row r="151" spans="1:4" ht="70" customHeight="1" x14ac:dyDescent="0.35">
      <c r="A151" s="71" t="s">
        <v>2535</v>
      </c>
      <c r="B151" s="71"/>
      <c r="C151" s="71" t="s">
        <v>2536</v>
      </c>
      <c r="D151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H133"/>
  <sheetViews>
    <sheetView showGridLines="0" workbookViewId="0">
      <pane ySplit="4" topLeftCell="A83" activePane="bottomLeft" state="frozen"/>
      <selection pane="bottomLeft" activeCell="A5" sqref="A5"/>
    </sheetView>
  </sheetViews>
  <sheetFormatPr defaultRowHeight="14.5" x14ac:dyDescent="0.35"/>
  <cols>
    <col min="1" max="1" width="50.54296875" customWidth="1"/>
    <col min="2" max="2" width="22" bestFit="1" customWidth="1"/>
    <col min="3" max="3" width="26.7265625" customWidth="1"/>
    <col min="4" max="4" width="22" customWidth="1"/>
    <col min="5" max="5" width="16.453125" customWidth="1"/>
    <col min="6" max="6" width="22" customWidth="1"/>
    <col min="7" max="7" width="6.1796875" style="2" bestFit="1" customWidth="1"/>
    <col min="12" max="12" width="70.26953125" bestFit="1" customWidth="1"/>
    <col min="13" max="13" width="10.81640625" bestFit="1" customWidth="1"/>
    <col min="14" max="14" width="10.54296875" bestFit="1" customWidth="1"/>
    <col min="15" max="15" width="12" bestFit="1" customWidth="1"/>
    <col min="16" max="16" width="12.54296875" customWidth="1"/>
  </cols>
  <sheetData>
    <row r="1" spans="1:8" ht="36.75" customHeight="1" x14ac:dyDescent="0.35">
      <c r="A1" s="74" t="s">
        <v>2537</v>
      </c>
      <c r="B1" s="75"/>
      <c r="C1" s="75"/>
      <c r="D1" s="75"/>
      <c r="E1" s="75"/>
      <c r="F1" s="75"/>
      <c r="G1" s="76"/>
      <c r="H1" s="47" t="str">
        <f>HYPERLINK("[EDEL_Portfolio Monthly Notes 31-Dec-2024.xlsx]Index!A1","Index")</f>
        <v>Index</v>
      </c>
    </row>
    <row r="2" spans="1:8" ht="19.5" customHeight="1" x14ac:dyDescent="0.35">
      <c r="A2" s="74" t="s">
        <v>2538</v>
      </c>
      <c r="B2" s="75"/>
      <c r="C2" s="75"/>
      <c r="D2" s="75"/>
      <c r="E2" s="75"/>
      <c r="F2" s="75"/>
      <c r="G2" s="76"/>
    </row>
    <row r="4" spans="1:8" ht="48" customHeight="1" x14ac:dyDescent="0.35">
      <c r="A4" s="4" t="s">
        <v>123</v>
      </c>
      <c r="B4" s="4" t="s">
        <v>124</v>
      </c>
      <c r="C4" s="4" t="s">
        <v>125</v>
      </c>
      <c r="D4" s="5" t="s">
        <v>126</v>
      </c>
      <c r="E4" s="6" t="s">
        <v>127</v>
      </c>
      <c r="F4" s="6" t="s">
        <v>128</v>
      </c>
      <c r="G4" s="7" t="s">
        <v>129</v>
      </c>
    </row>
    <row r="5" spans="1:8" x14ac:dyDescent="0.35">
      <c r="A5" s="8"/>
      <c r="B5" s="31"/>
      <c r="C5" s="31"/>
      <c r="D5" s="9"/>
      <c r="E5" s="10"/>
      <c r="F5" s="11"/>
      <c r="G5" s="12"/>
    </row>
    <row r="6" spans="1:8" x14ac:dyDescent="0.35">
      <c r="A6" s="17" t="s">
        <v>130</v>
      </c>
      <c r="B6" s="32"/>
      <c r="C6" s="32"/>
      <c r="D6" s="14"/>
      <c r="E6" s="15"/>
      <c r="F6" s="16"/>
      <c r="G6" s="16"/>
    </row>
    <row r="7" spans="1:8" x14ac:dyDescent="0.35">
      <c r="A7" s="17" t="s">
        <v>296</v>
      </c>
      <c r="B7" s="32"/>
      <c r="C7" s="32"/>
      <c r="D7" s="14"/>
      <c r="E7" s="15"/>
      <c r="F7" s="16"/>
      <c r="G7" s="16"/>
    </row>
    <row r="8" spans="1:8" x14ac:dyDescent="0.35">
      <c r="A8" s="13" t="s">
        <v>485</v>
      </c>
      <c r="B8" s="32" t="s">
        <v>486</v>
      </c>
      <c r="C8" s="32" t="s">
        <v>393</v>
      </c>
      <c r="D8" s="14">
        <v>210748</v>
      </c>
      <c r="E8" s="15">
        <v>37800.39</v>
      </c>
      <c r="F8" s="16">
        <v>4.36E-2</v>
      </c>
      <c r="G8" s="16"/>
    </row>
    <row r="9" spans="1:8" x14ac:dyDescent="0.35">
      <c r="A9" s="13" t="s">
        <v>357</v>
      </c>
      <c r="B9" s="32" t="s">
        <v>358</v>
      </c>
      <c r="C9" s="32" t="s">
        <v>307</v>
      </c>
      <c r="D9" s="14">
        <v>571854</v>
      </c>
      <c r="E9" s="15">
        <v>36928.620000000003</v>
      </c>
      <c r="F9" s="16">
        <v>4.2599999999999999E-2</v>
      </c>
      <c r="G9" s="16"/>
    </row>
    <row r="10" spans="1:8" x14ac:dyDescent="0.35">
      <c r="A10" s="13" t="s">
        <v>448</v>
      </c>
      <c r="B10" s="32" t="s">
        <v>449</v>
      </c>
      <c r="C10" s="32" t="s">
        <v>321</v>
      </c>
      <c r="D10" s="14">
        <v>1112780</v>
      </c>
      <c r="E10" s="15">
        <v>26213.759999999998</v>
      </c>
      <c r="F10" s="16">
        <v>3.0200000000000001E-2</v>
      </c>
      <c r="G10" s="16"/>
    </row>
    <row r="11" spans="1:8" x14ac:dyDescent="0.35">
      <c r="A11" s="13" t="s">
        <v>344</v>
      </c>
      <c r="B11" s="32" t="s">
        <v>345</v>
      </c>
      <c r="C11" s="32" t="s">
        <v>346</v>
      </c>
      <c r="D11" s="14">
        <v>1202006</v>
      </c>
      <c r="E11" s="15">
        <v>25348.5</v>
      </c>
      <c r="F11" s="16">
        <v>2.92E-2</v>
      </c>
      <c r="G11" s="16"/>
    </row>
    <row r="12" spans="1:8" x14ac:dyDescent="0.35">
      <c r="A12" s="13" t="s">
        <v>372</v>
      </c>
      <c r="B12" s="32" t="s">
        <v>373</v>
      </c>
      <c r="C12" s="32" t="s">
        <v>307</v>
      </c>
      <c r="D12" s="14">
        <v>260696</v>
      </c>
      <c r="E12" s="15">
        <v>25190.92</v>
      </c>
      <c r="F12" s="16">
        <v>2.9100000000000001E-2</v>
      </c>
      <c r="G12" s="16"/>
    </row>
    <row r="13" spans="1:8" x14ac:dyDescent="0.35">
      <c r="A13" s="13" t="s">
        <v>1369</v>
      </c>
      <c r="B13" s="32" t="s">
        <v>1370</v>
      </c>
      <c r="C13" s="32" t="s">
        <v>526</v>
      </c>
      <c r="D13" s="14">
        <v>2505184</v>
      </c>
      <c r="E13" s="15">
        <v>21984.240000000002</v>
      </c>
      <c r="F13" s="16">
        <v>2.5399999999999999E-2</v>
      </c>
      <c r="G13" s="16"/>
    </row>
    <row r="14" spans="1:8" x14ac:dyDescent="0.35">
      <c r="A14" s="13" t="s">
        <v>478</v>
      </c>
      <c r="B14" s="32" t="s">
        <v>479</v>
      </c>
      <c r="C14" s="32" t="s">
        <v>299</v>
      </c>
      <c r="D14" s="14">
        <v>9993757</v>
      </c>
      <c r="E14" s="15">
        <v>19989.509999999998</v>
      </c>
      <c r="F14" s="16">
        <v>2.3099999999999999E-2</v>
      </c>
      <c r="G14" s="16"/>
    </row>
    <row r="15" spans="1:8" x14ac:dyDescent="0.35">
      <c r="A15" s="13" t="s">
        <v>466</v>
      </c>
      <c r="B15" s="32" t="s">
        <v>467</v>
      </c>
      <c r="C15" s="32" t="s">
        <v>398</v>
      </c>
      <c r="D15" s="14">
        <v>2546699</v>
      </c>
      <c r="E15" s="15">
        <v>18539.97</v>
      </c>
      <c r="F15" s="16">
        <v>2.1399999999999999E-2</v>
      </c>
      <c r="G15" s="16"/>
    </row>
    <row r="16" spans="1:8" x14ac:dyDescent="0.35">
      <c r="A16" s="13" t="s">
        <v>560</v>
      </c>
      <c r="B16" s="32" t="s">
        <v>561</v>
      </c>
      <c r="C16" s="32" t="s">
        <v>441</v>
      </c>
      <c r="D16" s="14">
        <v>188023</v>
      </c>
      <c r="E16" s="15">
        <v>18394.849999999999</v>
      </c>
      <c r="F16" s="16">
        <v>2.12E-2</v>
      </c>
      <c r="G16" s="16"/>
    </row>
    <row r="17" spans="1:7" x14ac:dyDescent="0.35">
      <c r="A17" s="13" t="s">
        <v>332</v>
      </c>
      <c r="B17" s="32" t="s">
        <v>333</v>
      </c>
      <c r="C17" s="32" t="s">
        <v>334</v>
      </c>
      <c r="D17" s="14">
        <v>322121</v>
      </c>
      <c r="E17" s="15">
        <v>17154.23</v>
      </c>
      <c r="F17" s="16">
        <v>1.9800000000000002E-2</v>
      </c>
      <c r="G17" s="16"/>
    </row>
    <row r="18" spans="1:7" x14ac:dyDescent="0.35">
      <c r="A18" s="13" t="s">
        <v>422</v>
      </c>
      <c r="B18" s="32" t="s">
        <v>423</v>
      </c>
      <c r="C18" s="32" t="s">
        <v>368</v>
      </c>
      <c r="D18" s="14">
        <v>1610208</v>
      </c>
      <c r="E18" s="15">
        <v>16958.71</v>
      </c>
      <c r="F18" s="16">
        <v>1.9599999999999999E-2</v>
      </c>
      <c r="G18" s="16"/>
    </row>
    <row r="19" spans="1:7" x14ac:dyDescent="0.35">
      <c r="A19" s="13" t="s">
        <v>437</v>
      </c>
      <c r="B19" s="32" t="s">
        <v>438</v>
      </c>
      <c r="C19" s="32" t="s">
        <v>421</v>
      </c>
      <c r="D19" s="14">
        <v>594163</v>
      </c>
      <c r="E19" s="15">
        <v>16556.349999999999</v>
      </c>
      <c r="F19" s="16">
        <v>1.9099999999999999E-2</v>
      </c>
      <c r="G19" s="16"/>
    </row>
    <row r="20" spans="1:7" x14ac:dyDescent="0.35">
      <c r="A20" s="13" t="s">
        <v>493</v>
      </c>
      <c r="B20" s="32" t="s">
        <v>494</v>
      </c>
      <c r="C20" s="32" t="s">
        <v>321</v>
      </c>
      <c r="D20" s="14">
        <v>952803</v>
      </c>
      <c r="E20" s="15">
        <v>16151.92</v>
      </c>
      <c r="F20" s="16">
        <v>1.8599999999999998E-2</v>
      </c>
      <c r="G20" s="16"/>
    </row>
    <row r="21" spans="1:7" x14ac:dyDescent="0.35">
      <c r="A21" s="13" t="s">
        <v>475</v>
      </c>
      <c r="B21" s="32" t="s">
        <v>476</v>
      </c>
      <c r="C21" s="32" t="s">
        <v>477</v>
      </c>
      <c r="D21" s="14">
        <v>592439</v>
      </c>
      <c r="E21" s="15">
        <v>15438.37</v>
      </c>
      <c r="F21" s="16">
        <v>1.78E-2</v>
      </c>
      <c r="G21" s="16"/>
    </row>
    <row r="22" spans="1:7" x14ac:dyDescent="0.35">
      <c r="A22" s="13" t="s">
        <v>308</v>
      </c>
      <c r="B22" s="32" t="s">
        <v>309</v>
      </c>
      <c r="C22" s="32" t="s">
        <v>310</v>
      </c>
      <c r="D22" s="14">
        <v>206879</v>
      </c>
      <c r="E22" s="15">
        <v>14736.72</v>
      </c>
      <c r="F22" s="16">
        <v>1.7000000000000001E-2</v>
      </c>
      <c r="G22" s="16"/>
    </row>
    <row r="23" spans="1:7" x14ac:dyDescent="0.35">
      <c r="A23" s="13" t="s">
        <v>945</v>
      </c>
      <c r="B23" s="32" t="s">
        <v>946</v>
      </c>
      <c r="C23" s="32" t="s">
        <v>371</v>
      </c>
      <c r="D23" s="14">
        <v>1932811</v>
      </c>
      <c r="E23" s="15">
        <v>13913.34</v>
      </c>
      <c r="F23" s="16">
        <v>1.61E-2</v>
      </c>
      <c r="G23" s="16"/>
    </row>
    <row r="24" spans="1:7" x14ac:dyDescent="0.35">
      <c r="A24" s="13" t="s">
        <v>1853</v>
      </c>
      <c r="B24" s="32" t="s">
        <v>1854</v>
      </c>
      <c r="C24" s="32" t="s">
        <v>1855</v>
      </c>
      <c r="D24" s="14">
        <v>21080670</v>
      </c>
      <c r="E24" s="15">
        <v>13896.38</v>
      </c>
      <c r="F24" s="16">
        <v>1.6E-2</v>
      </c>
      <c r="G24" s="16"/>
    </row>
    <row r="25" spans="1:7" x14ac:dyDescent="0.35">
      <c r="A25" s="13" t="s">
        <v>497</v>
      </c>
      <c r="B25" s="32" t="s">
        <v>498</v>
      </c>
      <c r="C25" s="32" t="s">
        <v>414</v>
      </c>
      <c r="D25" s="14">
        <v>403956</v>
      </c>
      <c r="E25" s="15">
        <v>13225.52</v>
      </c>
      <c r="F25" s="16">
        <v>1.5299999999999999E-2</v>
      </c>
      <c r="G25" s="16"/>
    </row>
    <row r="26" spans="1:7" x14ac:dyDescent="0.35">
      <c r="A26" s="13" t="s">
        <v>412</v>
      </c>
      <c r="B26" s="32" t="s">
        <v>413</v>
      </c>
      <c r="C26" s="32" t="s">
        <v>414</v>
      </c>
      <c r="D26" s="14">
        <v>288302</v>
      </c>
      <c r="E26" s="15">
        <v>12790.95</v>
      </c>
      <c r="F26" s="16">
        <v>1.4800000000000001E-2</v>
      </c>
      <c r="G26" s="16"/>
    </row>
    <row r="27" spans="1:7" x14ac:dyDescent="0.35">
      <c r="A27" s="13" t="s">
        <v>359</v>
      </c>
      <c r="B27" s="32" t="s">
        <v>360</v>
      </c>
      <c r="C27" s="32" t="s">
        <v>334</v>
      </c>
      <c r="D27" s="14">
        <v>201379</v>
      </c>
      <c r="E27" s="15">
        <v>12554.17</v>
      </c>
      <c r="F27" s="16">
        <v>1.4500000000000001E-2</v>
      </c>
      <c r="G27" s="16"/>
    </row>
    <row r="28" spans="1:7" x14ac:dyDescent="0.35">
      <c r="A28" s="13" t="s">
        <v>1381</v>
      </c>
      <c r="B28" s="32" t="s">
        <v>1382</v>
      </c>
      <c r="C28" s="32" t="s">
        <v>337</v>
      </c>
      <c r="D28" s="14">
        <v>273147</v>
      </c>
      <c r="E28" s="15">
        <v>12552.2</v>
      </c>
      <c r="F28" s="16">
        <v>1.4500000000000001E-2</v>
      </c>
      <c r="G28" s="16"/>
    </row>
    <row r="29" spans="1:7" x14ac:dyDescent="0.35">
      <c r="A29" s="13" t="s">
        <v>415</v>
      </c>
      <c r="B29" s="32" t="s">
        <v>416</v>
      </c>
      <c r="C29" s="32" t="s">
        <v>299</v>
      </c>
      <c r="D29" s="14">
        <v>2366771</v>
      </c>
      <c r="E29" s="15">
        <v>12542.7</v>
      </c>
      <c r="F29" s="16">
        <v>1.4500000000000001E-2</v>
      </c>
      <c r="G29" s="16"/>
    </row>
    <row r="30" spans="1:7" x14ac:dyDescent="0.35">
      <c r="A30" s="13" t="s">
        <v>369</v>
      </c>
      <c r="B30" s="32" t="s">
        <v>370</v>
      </c>
      <c r="C30" s="32" t="s">
        <v>371</v>
      </c>
      <c r="D30" s="14">
        <v>1109583</v>
      </c>
      <c r="E30" s="15">
        <v>12517.76</v>
      </c>
      <c r="F30" s="16">
        <v>1.44E-2</v>
      </c>
      <c r="G30" s="16"/>
    </row>
    <row r="31" spans="1:7" x14ac:dyDescent="0.35">
      <c r="A31" s="13" t="s">
        <v>389</v>
      </c>
      <c r="B31" s="32" t="s">
        <v>390</v>
      </c>
      <c r="C31" s="32" t="s">
        <v>307</v>
      </c>
      <c r="D31" s="14">
        <v>429055</v>
      </c>
      <c r="E31" s="15">
        <v>12216.05</v>
      </c>
      <c r="F31" s="16">
        <v>1.41E-2</v>
      </c>
      <c r="G31" s="16"/>
    </row>
    <row r="32" spans="1:7" x14ac:dyDescent="0.35">
      <c r="A32" s="13" t="s">
        <v>499</v>
      </c>
      <c r="B32" s="32" t="s">
        <v>500</v>
      </c>
      <c r="C32" s="32" t="s">
        <v>340</v>
      </c>
      <c r="D32" s="14">
        <v>1875511</v>
      </c>
      <c r="E32" s="15">
        <v>12052.97</v>
      </c>
      <c r="F32" s="16">
        <v>1.3899999999999999E-2</v>
      </c>
      <c r="G32" s="16"/>
    </row>
    <row r="33" spans="1:7" x14ac:dyDescent="0.35">
      <c r="A33" s="13" t="s">
        <v>545</v>
      </c>
      <c r="B33" s="32" t="s">
        <v>546</v>
      </c>
      <c r="C33" s="32" t="s">
        <v>334</v>
      </c>
      <c r="D33" s="14">
        <v>280719</v>
      </c>
      <c r="E33" s="15">
        <v>11787.53</v>
      </c>
      <c r="F33" s="16">
        <v>1.3599999999999999E-2</v>
      </c>
      <c r="G33" s="16"/>
    </row>
    <row r="34" spans="1:7" x14ac:dyDescent="0.35">
      <c r="A34" s="13" t="s">
        <v>549</v>
      </c>
      <c r="B34" s="32" t="s">
        <v>550</v>
      </c>
      <c r="C34" s="32" t="s">
        <v>551</v>
      </c>
      <c r="D34" s="14">
        <v>22701</v>
      </c>
      <c r="E34" s="15">
        <v>10786.24</v>
      </c>
      <c r="F34" s="16">
        <v>1.24E-2</v>
      </c>
      <c r="G34" s="16"/>
    </row>
    <row r="35" spans="1:7" x14ac:dyDescent="0.35">
      <c r="A35" s="13" t="s">
        <v>527</v>
      </c>
      <c r="B35" s="32" t="s">
        <v>528</v>
      </c>
      <c r="C35" s="32" t="s">
        <v>368</v>
      </c>
      <c r="D35" s="14">
        <v>496514</v>
      </c>
      <c r="E35" s="15">
        <v>10675.3</v>
      </c>
      <c r="F35" s="16">
        <v>1.23E-2</v>
      </c>
      <c r="G35" s="16"/>
    </row>
    <row r="36" spans="1:7" x14ac:dyDescent="0.35">
      <c r="A36" s="13" t="s">
        <v>1204</v>
      </c>
      <c r="B36" s="32" t="s">
        <v>1205</v>
      </c>
      <c r="C36" s="32" t="s">
        <v>356</v>
      </c>
      <c r="D36" s="14">
        <v>257468</v>
      </c>
      <c r="E36" s="15">
        <v>10668.7</v>
      </c>
      <c r="F36" s="16">
        <v>1.23E-2</v>
      </c>
      <c r="G36" s="16"/>
    </row>
    <row r="37" spans="1:7" x14ac:dyDescent="0.35">
      <c r="A37" s="13" t="s">
        <v>452</v>
      </c>
      <c r="B37" s="32" t="s">
        <v>453</v>
      </c>
      <c r="C37" s="32" t="s">
        <v>368</v>
      </c>
      <c r="D37" s="14">
        <v>352545</v>
      </c>
      <c r="E37" s="15">
        <v>10259.41</v>
      </c>
      <c r="F37" s="16">
        <v>1.18E-2</v>
      </c>
      <c r="G37" s="16"/>
    </row>
    <row r="38" spans="1:7" x14ac:dyDescent="0.35">
      <c r="A38" s="13" t="s">
        <v>521</v>
      </c>
      <c r="B38" s="32" t="s">
        <v>522</v>
      </c>
      <c r="C38" s="32" t="s">
        <v>523</v>
      </c>
      <c r="D38" s="14">
        <v>1603435</v>
      </c>
      <c r="E38" s="15">
        <v>10253.969999999999</v>
      </c>
      <c r="F38" s="16">
        <v>1.18E-2</v>
      </c>
      <c r="G38" s="16"/>
    </row>
    <row r="39" spans="1:7" x14ac:dyDescent="0.35">
      <c r="A39" s="13" t="s">
        <v>1868</v>
      </c>
      <c r="B39" s="32" t="s">
        <v>1869</v>
      </c>
      <c r="C39" s="32" t="s">
        <v>324</v>
      </c>
      <c r="D39" s="14">
        <v>903989</v>
      </c>
      <c r="E39" s="15">
        <v>10150.44</v>
      </c>
      <c r="F39" s="16">
        <v>1.17E-2</v>
      </c>
      <c r="G39" s="16"/>
    </row>
    <row r="40" spans="1:7" x14ac:dyDescent="0.35">
      <c r="A40" s="13" t="s">
        <v>2114</v>
      </c>
      <c r="B40" s="32" t="s">
        <v>2115</v>
      </c>
      <c r="C40" s="32" t="s">
        <v>368</v>
      </c>
      <c r="D40" s="14">
        <v>16623468</v>
      </c>
      <c r="E40" s="15">
        <v>9681.51</v>
      </c>
      <c r="F40" s="16">
        <v>1.12E-2</v>
      </c>
      <c r="G40" s="16"/>
    </row>
    <row r="41" spans="1:7" x14ac:dyDescent="0.35">
      <c r="A41" s="13" t="s">
        <v>322</v>
      </c>
      <c r="B41" s="32" t="s">
        <v>323</v>
      </c>
      <c r="C41" s="32" t="s">
        <v>324</v>
      </c>
      <c r="D41" s="14">
        <v>3290162</v>
      </c>
      <c r="E41" s="15">
        <v>9645.11</v>
      </c>
      <c r="F41" s="16">
        <v>1.11E-2</v>
      </c>
      <c r="G41" s="16"/>
    </row>
    <row r="42" spans="1:7" x14ac:dyDescent="0.35">
      <c r="A42" s="13" t="s">
        <v>1893</v>
      </c>
      <c r="B42" s="32" t="s">
        <v>1894</v>
      </c>
      <c r="C42" s="32" t="s">
        <v>421</v>
      </c>
      <c r="D42" s="14">
        <v>416841</v>
      </c>
      <c r="E42" s="15">
        <v>9635.2800000000007</v>
      </c>
      <c r="F42" s="16">
        <v>1.11E-2</v>
      </c>
      <c r="G42" s="16"/>
    </row>
    <row r="43" spans="1:7" x14ac:dyDescent="0.35">
      <c r="A43" s="13" t="s">
        <v>491</v>
      </c>
      <c r="B43" s="32" t="s">
        <v>492</v>
      </c>
      <c r="C43" s="32" t="s">
        <v>421</v>
      </c>
      <c r="D43" s="14">
        <v>583382</v>
      </c>
      <c r="E43" s="15">
        <v>9532.4599999999991</v>
      </c>
      <c r="F43" s="16">
        <v>1.0999999999999999E-2</v>
      </c>
      <c r="G43" s="16"/>
    </row>
    <row r="44" spans="1:7" x14ac:dyDescent="0.35">
      <c r="A44" s="13" t="s">
        <v>1379</v>
      </c>
      <c r="B44" s="32" t="s">
        <v>1380</v>
      </c>
      <c r="C44" s="32" t="s">
        <v>337</v>
      </c>
      <c r="D44" s="14">
        <v>524958</v>
      </c>
      <c r="E44" s="15">
        <v>9277.32</v>
      </c>
      <c r="F44" s="16">
        <v>1.0699999999999999E-2</v>
      </c>
      <c r="G44" s="16"/>
    </row>
    <row r="45" spans="1:7" x14ac:dyDescent="0.35">
      <c r="A45" s="13" t="s">
        <v>426</v>
      </c>
      <c r="B45" s="32" t="s">
        <v>427</v>
      </c>
      <c r="C45" s="32" t="s">
        <v>356</v>
      </c>
      <c r="D45" s="14">
        <v>851659</v>
      </c>
      <c r="E45" s="15">
        <v>8989.69</v>
      </c>
      <c r="F45" s="16">
        <v>1.04E-2</v>
      </c>
      <c r="G45" s="16"/>
    </row>
    <row r="46" spans="1:7" x14ac:dyDescent="0.35">
      <c r="A46" s="13" t="s">
        <v>417</v>
      </c>
      <c r="B46" s="32" t="s">
        <v>418</v>
      </c>
      <c r="C46" s="32" t="s">
        <v>398</v>
      </c>
      <c r="D46" s="14">
        <v>3908999</v>
      </c>
      <c r="E46" s="15">
        <v>8967.24</v>
      </c>
      <c r="F46" s="16">
        <v>1.03E-2</v>
      </c>
      <c r="G46" s="16"/>
    </row>
    <row r="47" spans="1:7" x14ac:dyDescent="0.35">
      <c r="A47" s="13" t="s">
        <v>503</v>
      </c>
      <c r="B47" s="32" t="s">
        <v>504</v>
      </c>
      <c r="C47" s="32" t="s">
        <v>321</v>
      </c>
      <c r="D47" s="14">
        <v>303911</v>
      </c>
      <c r="E47" s="15">
        <v>8911.2800000000007</v>
      </c>
      <c r="F47" s="16">
        <v>1.03E-2</v>
      </c>
      <c r="G47" s="16"/>
    </row>
    <row r="48" spans="1:7" x14ac:dyDescent="0.35">
      <c r="A48" s="13" t="s">
        <v>391</v>
      </c>
      <c r="B48" s="32" t="s">
        <v>392</v>
      </c>
      <c r="C48" s="32" t="s">
        <v>393</v>
      </c>
      <c r="D48" s="14">
        <v>473037</v>
      </c>
      <c r="E48" s="15">
        <v>8467.1299999999992</v>
      </c>
      <c r="F48" s="16">
        <v>9.7999999999999997E-3</v>
      </c>
      <c r="G48" s="16"/>
    </row>
    <row r="49" spans="1:7" x14ac:dyDescent="0.35">
      <c r="A49" s="13" t="s">
        <v>510</v>
      </c>
      <c r="B49" s="32" t="s">
        <v>511</v>
      </c>
      <c r="C49" s="32" t="s">
        <v>356</v>
      </c>
      <c r="D49" s="14">
        <v>6584029</v>
      </c>
      <c r="E49" s="15">
        <v>8389.3700000000008</v>
      </c>
      <c r="F49" s="16">
        <v>9.7000000000000003E-3</v>
      </c>
      <c r="G49" s="16"/>
    </row>
    <row r="50" spans="1:7" x14ac:dyDescent="0.35">
      <c r="A50" s="13" t="s">
        <v>363</v>
      </c>
      <c r="B50" s="32" t="s">
        <v>364</v>
      </c>
      <c r="C50" s="32" t="s">
        <v>365</v>
      </c>
      <c r="D50" s="14">
        <v>110729</v>
      </c>
      <c r="E50" s="15">
        <v>8213.1</v>
      </c>
      <c r="F50" s="16">
        <v>9.4999999999999998E-3</v>
      </c>
      <c r="G50" s="16"/>
    </row>
    <row r="51" spans="1:7" x14ac:dyDescent="0.35">
      <c r="A51" s="13" t="s">
        <v>341</v>
      </c>
      <c r="B51" s="32" t="s">
        <v>342</v>
      </c>
      <c r="C51" s="32" t="s">
        <v>343</v>
      </c>
      <c r="D51" s="14">
        <v>1042246</v>
      </c>
      <c r="E51" s="15">
        <v>8123.79</v>
      </c>
      <c r="F51" s="16">
        <v>9.4000000000000004E-3</v>
      </c>
      <c r="G51" s="16"/>
    </row>
    <row r="52" spans="1:7" x14ac:dyDescent="0.35">
      <c r="A52" s="13" t="s">
        <v>507</v>
      </c>
      <c r="B52" s="32" t="s">
        <v>508</v>
      </c>
      <c r="C52" s="32" t="s">
        <v>509</v>
      </c>
      <c r="D52" s="14">
        <v>1863356</v>
      </c>
      <c r="E52" s="15">
        <v>8026.41</v>
      </c>
      <c r="F52" s="16">
        <v>9.2999999999999992E-3</v>
      </c>
      <c r="G52" s="16"/>
    </row>
    <row r="53" spans="1:7" x14ac:dyDescent="0.35">
      <c r="A53" s="13" t="s">
        <v>949</v>
      </c>
      <c r="B53" s="32" t="s">
        <v>950</v>
      </c>
      <c r="C53" s="32" t="s">
        <v>321</v>
      </c>
      <c r="D53" s="14">
        <v>141955</v>
      </c>
      <c r="E53" s="15">
        <v>7997.6</v>
      </c>
      <c r="F53" s="16">
        <v>9.1999999999999998E-3</v>
      </c>
      <c r="G53" s="16"/>
    </row>
    <row r="54" spans="1:7" x14ac:dyDescent="0.35">
      <c r="A54" s="13" t="s">
        <v>1860</v>
      </c>
      <c r="B54" s="32" t="s">
        <v>1861</v>
      </c>
      <c r="C54" s="32" t="s">
        <v>611</v>
      </c>
      <c r="D54" s="14">
        <v>3602000</v>
      </c>
      <c r="E54" s="15">
        <v>7942.41</v>
      </c>
      <c r="F54" s="16">
        <v>9.1999999999999998E-3</v>
      </c>
      <c r="G54" s="16"/>
    </row>
    <row r="55" spans="1:7" x14ac:dyDescent="0.35">
      <c r="A55" s="13" t="s">
        <v>529</v>
      </c>
      <c r="B55" s="32" t="s">
        <v>530</v>
      </c>
      <c r="C55" s="32" t="s">
        <v>393</v>
      </c>
      <c r="D55" s="14">
        <v>681366</v>
      </c>
      <c r="E55" s="15">
        <v>7896.69</v>
      </c>
      <c r="F55" s="16">
        <v>9.1000000000000004E-3</v>
      </c>
      <c r="G55" s="16"/>
    </row>
    <row r="56" spans="1:7" x14ac:dyDescent="0.35">
      <c r="A56" s="13" t="s">
        <v>379</v>
      </c>
      <c r="B56" s="32" t="s">
        <v>380</v>
      </c>
      <c r="C56" s="32" t="s">
        <v>356</v>
      </c>
      <c r="D56" s="14">
        <v>272901</v>
      </c>
      <c r="E56" s="15">
        <v>7884.52</v>
      </c>
      <c r="F56" s="16">
        <v>9.1000000000000004E-3</v>
      </c>
      <c r="G56" s="16"/>
    </row>
    <row r="57" spans="1:7" x14ac:dyDescent="0.35">
      <c r="A57" s="13" t="s">
        <v>462</v>
      </c>
      <c r="B57" s="32" t="s">
        <v>463</v>
      </c>
      <c r="C57" s="32" t="s">
        <v>414</v>
      </c>
      <c r="D57" s="14">
        <v>475497</v>
      </c>
      <c r="E57" s="15">
        <v>7856.4</v>
      </c>
      <c r="F57" s="16">
        <v>9.1000000000000004E-3</v>
      </c>
      <c r="G57" s="16"/>
    </row>
    <row r="58" spans="1:7" x14ac:dyDescent="0.35">
      <c r="A58" s="13" t="s">
        <v>1367</v>
      </c>
      <c r="B58" s="32" t="s">
        <v>1368</v>
      </c>
      <c r="C58" s="32" t="s">
        <v>436</v>
      </c>
      <c r="D58" s="14">
        <v>692754</v>
      </c>
      <c r="E58" s="15">
        <v>7716.59</v>
      </c>
      <c r="F58" s="16">
        <v>8.8999999999999999E-3</v>
      </c>
      <c r="G58" s="16"/>
    </row>
    <row r="59" spans="1:7" x14ac:dyDescent="0.35">
      <c r="A59" s="13" t="s">
        <v>1856</v>
      </c>
      <c r="B59" s="32" t="s">
        <v>1857</v>
      </c>
      <c r="C59" s="32" t="s">
        <v>393</v>
      </c>
      <c r="D59" s="14">
        <v>400650</v>
      </c>
      <c r="E59" s="15">
        <v>7372.56</v>
      </c>
      <c r="F59" s="16">
        <v>8.5000000000000006E-3</v>
      </c>
      <c r="G59" s="16"/>
    </row>
    <row r="60" spans="1:7" x14ac:dyDescent="0.35">
      <c r="A60" s="13" t="s">
        <v>1864</v>
      </c>
      <c r="B60" s="32" t="s">
        <v>1865</v>
      </c>
      <c r="C60" s="32" t="s">
        <v>611</v>
      </c>
      <c r="D60" s="14">
        <v>221076</v>
      </c>
      <c r="E60" s="15">
        <v>7367.47</v>
      </c>
      <c r="F60" s="16">
        <v>8.5000000000000006E-3</v>
      </c>
      <c r="G60" s="16"/>
    </row>
    <row r="61" spans="1:7" x14ac:dyDescent="0.35">
      <c r="A61" s="13" t="s">
        <v>1862</v>
      </c>
      <c r="B61" s="32" t="s">
        <v>1863</v>
      </c>
      <c r="C61" s="32" t="s">
        <v>310</v>
      </c>
      <c r="D61" s="14">
        <v>567945</v>
      </c>
      <c r="E61" s="15">
        <v>7324.5</v>
      </c>
      <c r="F61" s="16">
        <v>8.5000000000000006E-3</v>
      </c>
      <c r="G61" s="16"/>
    </row>
    <row r="62" spans="1:7" x14ac:dyDescent="0.35">
      <c r="A62" s="13" t="s">
        <v>587</v>
      </c>
      <c r="B62" s="32" t="s">
        <v>588</v>
      </c>
      <c r="C62" s="32" t="s">
        <v>398</v>
      </c>
      <c r="D62" s="14">
        <v>957991</v>
      </c>
      <c r="E62" s="15">
        <v>7102.07</v>
      </c>
      <c r="F62" s="16">
        <v>8.2000000000000007E-3</v>
      </c>
      <c r="G62" s="16"/>
    </row>
    <row r="63" spans="1:7" x14ac:dyDescent="0.35">
      <c r="A63" s="13" t="s">
        <v>460</v>
      </c>
      <c r="B63" s="32" t="s">
        <v>461</v>
      </c>
      <c r="C63" s="32" t="s">
        <v>321</v>
      </c>
      <c r="D63" s="14">
        <v>656791</v>
      </c>
      <c r="E63" s="15">
        <v>7003.03</v>
      </c>
      <c r="F63" s="16">
        <v>8.0999999999999996E-3</v>
      </c>
      <c r="G63" s="16"/>
    </row>
    <row r="64" spans="1:7" x14ac:dyDescent="0.35">
      <c r="A64" s="13" t="s">
        <v>1181</v>
      </c>
      <c r="B64" s="32" t="s">
        <v>1182</v>
      </c>
      <c r="C64" s="32" t="s">
        <v>310</v>
      </c>
      <c r="D64" s="14">
        <v>80597</v>
      </c>
      <c r="E64" s="15">
        <v>6993.6</v>
      </c>
      <c r="F64" s="16">
        <v>8.0999999999999996E-3</v>
      </c>
      <c r="G64" s="16"/>
    </row>
    <row r="65" spans="1:7" x14ac:dyDescent="0.35">
      <c r="A65" s="13" t="s">
        <v>361</v>
      </c>
      <c r="B65" s="32" t="s">
        <v>362</v>
      </c>
      <c r="C65" s="32" t="s">
        <v>299</v>
      </c>
      <c r="D65" s="14">
        <v>3220166</v>
      </c>
      <c r="E65" s="15">
        <v>6991.95</v>
      </c>
      <c r="F65" s="16">
        <v>8.0999999999999996E-3</v>
      </c>
      <c r="G65" s="16"/>
    </row>
    <row r="66" spans="1:7" x14ac:dyDescent="0.35">
      <c r="A66" s="13" t="s">
        <v>1373</v>
      </c>
      <c r="B66" s="32" t="s">
        <v>1374</v>
      </c>
      <c r="C66" s="32" t="s">
        <v>526</v>
      </c>
      <c r="D66" s="14">
        <v>964231</v>
      </c>
      <c r="E66" s="15">
        <v>6924.14</v>
      </c>
      <c r="F66" s="16">
        <v>8.0000000000000002E-3</v>
      </c>
      <c r="G66" s="16"/>
    </row>
    <row r="67" spans="1:7" x14ac:dyDescent="0.35">
      <c r="A67" s="13" t="s">
        <v>403</v>
      </c>
      <c r="B67" s="32" t="s">
        <v>404</v>
      </c>
      <c r="C67" s="32" t="s">
        <v>365</v>
      </c>
      <c r="D67" s="14">
        <v>600693</v>
      </c>
      <c r="E67" s="15">
        <v>6636.46</v>
      </c>
      <c r="F67" s="16">
        <v>7.7000000000000002E-3</v>
      </c>
      <c r="G67" s="16"/>
    </row>
    <row r="68" spans="1:7" x14ac:dyDescent="0.35">
      <c r="A68" s="13" t="s">
        <v>387</v>
      </c>
      <c r="B68" s="32" t="s">
        <v>388</v>
      </c>
      <c r="C68" s="32" t="s">
        <v>356</v>
      </c>
      <c r="D68" s="14">
        <v>537198</v>
      </c>
      <c r="E68" s="15">
        <v>6370.9</v>
      </c>
      <c r="F68" s="16">
        <v>7.4000000000000003E-3</v>
      </c>
      <c r="G68" s="16"/>
    </row>
    <row r="69" spans="1:7" x14ac:dyDescent="0.35">
      <c r="A69" s="13" t="s">
        <v>428</v>
      </c>
      <c r="B69" s="32" t="s">
        <v>429</v>
      </c>
      <c r="C69" s="32" t="s">
        <v>349</v>
      </c>
      <c r="D69" s="14">
        <v>252887</v>
      </c>
      <c r="E69" s="15">
        <v>5989.63</v>
      </c>
      <c r="F69" s="16">
        <v>6.8999999999999999E-3</v>
      </c>
      <c r="G69" s="16"/>
    </row>
    <row r="70" spans="1:7" x14ac:dyDescent="0.35">
      <c r="A70" s="13" t="s">
        <v>512</v>
      </c>
      <c r="B70" s="32" t="s">
        <v>513</v>
      </c>
      <c r="C70" s="32" t="s">
        <v>310</v>
      </c>
      <c r="D70" s="14">
        <v>5573190</v>
      </c>
      <c r="E70" s="15">
        <v>5931.55</v>
      </c>
      <c r="F70" s="16">
        <v>6.7999999999999996E-3</v>
      </c>
      <c r="G70" s="16"/>
    </row>
    <row r="71" spans="1:7" x14ac:dyDescent="0.35">
      <c r="A71" s="13" t="s">
        <v>385</v>
      </c>
      <c r="B71" s="32" t="s">
        <v>386</v>
      </c>
      <c r="C71" s="32" t="s">
        <v>321</v>
      </c>
      <c r="D71" s="14">
        <v>261734</v>
      </c>
      <c r="E71" s="15">
        <v>5786.28</v>
      </c>
      <c r="F71" s="16">
        <v>6.7000000000000002E-3</v>
      </c>
      <c r="G71" s="16"/>
    </row>
    <row r="72" spans="1:7" x14ac:dyDescent="0.35">
      <c r="A72" s="13" t="s">
        <v>444</v>
      </c>
      <c r="B72" s="32" t="s">
        <v>445</v>
      </c>
      <c r="C72" s="32" t="s">
        <v>356</v>
      </c>
      <c r="D72" s="14">
        <v>270863</v>
      </c>
      <c r="E72" s="15">
        <v>5786.04</v>
      </c>
      <c r="F72" s="16">
        <v>6.7000000000000002E-3</v>
      </c>
      <c r="G72" s="16"/>
    </row>
    <row r="73" spans="1:7" x14ac:dyDescent="0.35">
      <c r="A73" s="13" t="s">
        <v>1212</v>
      </c>
      <c r="B73" s="32" t="s">
        <v>1213</v>
      </c>
      <c r="C73" s="32" t="s">
        <v>318</v>
      </c>
      <c r="D73" s="14">
        <v>1382188</v>
      </c>
      <c r="E73" s="15">
        <v>4724.32</v>
      </c>
      <c r="F73" s="16">
        <v>5.4999999999999997E-3</v>
      </c>
      <c r="G73" s="16"/>
    </row>
    <row r="74" spans="1:7" x14ac:dyDescent="0.35">
      <c r="A74" s="13" t="s">
        <v>2022</v>
      </c>
      <c r="B74" s="32" t="s">
        <v>2023</v>
      </c>
      <c r="C74" s="32" t="s">
        <v>368</v>
      </c>
      <c r="D74" s="14">
        <v>338779</v>
      </c>
      <c r="E74" s="15">
        <v>4402.43</v>
      </c>
      <c r="F74" s="16">
        <v>5.1000000000000004E-3</v>
      </c>
      <c r="G74" s="16"/>
    </row>
    <row r="75" spans="1:7" x14ac:dyDescent="0.35">
      <c r="A75" s="13" t="s">
        <v>472</v>
      </c>
      <c r="B75" s="32" t="s">
        <v>473</v>
      </c>
      <c r="C75" s="32" t="s">
        <v>474</v>
      </c>
      <c r="D75" s="14">
        <v>156310</v>
      </c>
      <c r="E75" s="15">
        <v>4260.46</v>
      </c>
      <c r="F75" s="16">
        <v>4.8999999999999998E-3</v>
      </c>
      <c r="G75" s="16"/>
    </row>
    <row r="76" spans="1:7" x14ac:dyDescent="0.35">
      <c r="A76" s="13" t="s">
        <v>2539</v>
      </c>
      <c r="B76" s="32" t="s">
        <v>2540</v>
      </c>
      <c r="C76" s="32" t="s">
        <v>482</v>
      </c>
      <c r="D76" s="14">
        <v>770548</v>
      </c>
      <c r="E76" s="15">
        <v>4104.71</v>
      </c>
      <c r="F76" s="16">
        <v>4.7000000000000002E-3</v>
      </c>
      <c r="G76" s="16"/>
    </row>
    <row r="77" spans="1:7" x14ac:dyDescent="0.35">
      <c r="A77" s="13" t="s">
        <v>489</v>
      </c>
      <c r="B77" s="32" t="s">
        <v>490</v>
      </c>
      <c r="C77" s="32" t="s">
        <v>414</v>
      </c>
      <c r="D77" s="14">
        <v>261631</v>
      </c>
      <c r="E77" s="15">
        <v>4103.03</v>
      </c>
      <c r="F77" s="16">
        <v>4.7000000000000002E-3</v>
      </c>
      <c r="G77" s="16"/>
    </row>
    <row r="78" spans="1:7" x14ac:dyDescent="0.35">
      <c r="A78" s="13" t="s">
        <v>354</v>
      </c>
      <c r="B78" s="32" t="s">
        <v>355</v>
      </c>
      <c r="C78" s="32" t="s">
        <v>356</v>
      </c>
      <c r="D78" s="14">
        <v>898813</v>
      </c>
      <c r="E78" s="15">
        <v>4031.18</v>
      </c>
      <c r="F78" s="16">
        <v>4.7000000000000002E-3</v>
      </c>
      <c r="G78" s="16"/>
    </row>
    <row r="79" spans="1:7" x14ac:dyDescent="0.35">
      <c r="A79" s="13" t="s">
        <v>381</v>
      </c>
      <c r="B79" s="32" t="s">
        <v>382</v>
      </c>
      <c r="C79" s="32" t="s">
        <v>365</v>
      </c>
      <c r="D79" s="14">
        <v>294099</v>
      </c>
      <c r="E79" s="15">
        <v>3972.1</v>
      </c>
      <c r="F79" s="16">
        <v>4.5999999999999999E-3</v>
      </c>
      <c r="G79" s="16"/>
    </row>
    <row r="80" spans="1:7" x14ac:dyDescent="0.35">
      <c r="A80" s="13" t="s">
        <v>828</v>
      </c>
      <c r="B80" s="32" t="s">
        <v>829</v>
      </c>
      <c r="C80" s="32" t="s">
        <v>318</v>
      </c>
      <c r="D80" s="14">
        <v>264370</v>
      </c>
      <c r="E80" s="15">
        <v>3851.61</v>
      </c>
      <c r="F80" s="16">
        <v>4.4000000000000003E-3</v>
      </c>
      <c r="G80" s="16"/>
    </row>
    <row r="81" spans="1:7" x14ac:dyDescent="0.35">
      <c r="A81" s="13" t="s">
        <v>1989</v>
      </c>
      <c r="B81" s="32" t="s">
        <v>1990</v>
      </c>
      <c r="C81" s="32" t="s">
        <v>398</v>
      </c>
      <c r="D81" s="14">
        <v>36552</v>
      </c>
      <c r="E81" s="15">
        <v>3704.84</v>
      </c>
      <c r="F81" s="16">
        <v>4.3E-3</v>
      </c>
      <c r="G81" s="16"/>
    </row>
    <row r="82" spans="1:7" x14ac:dyDescent="0.35">
      <c r="A82" s="13" t="s">
        <v>456</v>
      </c>
      <c r="B82" s="32" t="s">
        <v>457</v>
      </c>
      <c r="C82" s="32" t="s">
        <v>436</v>
      </c>
      <c r="D82" s="14">
        <v>202676</v>
      </c>
      <c r="E82" s="15">
        <v>3623.34</v>
      </c>
      <c r="F82" s="16">
        <v>4.1999999999999997E-3</v>
      </c>
      <c r="G82" s="16"/>
    </row>
    <row r="83" spans="1:7" x14ac:dyDescent="0.35">
      <c r="A83" s="13" t="s">
        <v>450</v>
      </c>
      <c r="B83" s="32" t="s">
        <v>451</v>
      </c>
      <c r="C83" s="32" t="s">
        <v>313</v>
      </c>
      <c r="D83" s="14">
        <v>139971</v>
      </c>
      <c r="E83" s="15">
        <v>3597.32</v>
      </c>
      <c r="F83" s="16">
        <v>4.1999999999999997E-3</v>
      </c>
      <c r="G83" s="16"/>
    </row>
    <row r="84" spans="1:7" x14ac:dyDescent="0.35">
      <c r="A84" s="13" t="s">
        <v>524</v>
      </c>
      <c r="B84" s="32" t="s">
        <v>525</v>
      </c>
      <c r="C84" s="32" t="s">
        <v>526</v>
      </c>
      <c r="D84" s="14">
        <v>207409</v>
      </c>
      <c r="E84" s="15">
        <v>3596.78</v>
      </c>
      <c r="F84" s="16">
        <v>4.1999999999999997E-3</v>
      </c>
      <c r="G84" s="16"/>
    </row>
    <row r="85" spans="1:7" x14ac:dyDescent="0.35">
      <c r="A85" s="13" t="s">
        <v>410</v>
      </c>
      <c r="B85" s="32" t="s">
        <v>411</v>
      </c>
      <c r="C85" s="32" t="s">
        <v>304</v>
      </c>
      <c r="D85" s="14">
        <v>879594</v>
      </c>
      <c r="E85" s="15">
        <v>3595.34</v>
      </c>
      <c r="F85" s="16">
        <v>4.1000000000000003E-3</v>
      </c>
      <c r="G85" s="16"/>
    </row>
    <row r="86" spans="1:7" x14ac:dyDescent="0.35">
      <c r="A86" s="13" t="s">
        <v>568</v>
      </c>
      <c r="B86" s="32" t="s">
        <v>569</v>
      </c>
      <c r="C86" s="32" t="s">
        <v>365</v>
      </c>
      <c r="D86" s="14">
        <v>46538</v>
      </c>
      <c r="E86" s="15">
        <v>1036.77</v>
      </c>
      <c r="F86" s="16">
        <v>1.1999999999999999E-3</v>
      </c>
      <c r="G86" s="16"/>
    </row>
    <row r="87" spans="1:7" x14ac:dyDescent="0.35">
      <c r="A87" s="17" t="s">
        <v>193</v>
      </c>
      <c r="B87" s="33"/>
      <c r="C87" s="33"/>
      <c r="D87" s="18"/>
      <c r="E87" s="37">
        <v>839569</v>
      </c>
      <c r="F87" s="38">
        <v>0.96909999999999996</v>
      </c>
      <c r="G87" s="21"/>
    </row>
    <row r="88" spans="1:7" x14ac:dyDescent="0.35">
      <c r="A88" s="17" t="s">
        <v>514</v>
      </c>
      <c r="B88" s="32"/>
      <c r="C88" s="32"/>
      <c r="D88" s="14"/>
      <c r="E88" s="15"/>
      <c r="F88" s="16"/>
      <c r="G88" s="16"/>
    </row>
    <row r="89" spans="1:7" x14ac:dyDescent="0.35">
      <c r="A89" s="17" t="s">
        <v>193</v>
      </c>
      <c r="B89" s="32"/>
      <c r="C89" s="32"/>
      <c r="D89" s="14"/>
      <c r="E89" s="39" t="s">
        <v>131</v>
      </c>
      <c r="F89" s="40" t="s">
        <v>131</v>
      </c>
      <c r="G89" s="16"/>
    </row>
    <row r="90" spans="1:7" x14ac:dyDescent="0.35">
      <c r="A90" s="24" t="s">
        <v>196</v>
      </c>
      <c r="B90" s="34"/>
      <c r="C90" s="34"/>
      <c r="D90" s="25"/>
      <c r="E90" s="29">
        <v>839569</v>
      </c>
      <c r="F90" s="30">
        <v>0.96909999999999996</v>
      </c>
      <c r="G90" s="21"/>
    </row>
    <row r="91" spans="1:7" x14ac:dyDescent="0.35">
      <c r="A91" s="13"/>
      <c r="B91" s="32"/>
      <c r="C91" s="32"/>
      <c r="D91" s="14"/>
      <c r="E91" s="15"/>
      <c r="F91" s="16"/>
      <c r="G91" s="16"/>
    </row>
    <row r="92" spans="1:7" x14ac:dyDescent="0.35">
      <c r="A92" s="13"/>
      <c r="B92" s="32"/>
      <c r="C92" s="32"/>
      <c r="D92" s="14"/>
      <c r="E92" s="15"/>
      <c r="F92" s="16"/>
      <c r="G92" s="16"/>
    </row>
    <row r="93" spans="1:7" x14ac:dyDescent="0.35">
      <c r="A93" s="17" t="s">
        <v>1172</v>
      </c>
      <c r="B93" s="32"/>
      <c r="C93" s="32"/>
      <c r="D93" s="14"/>
      <c r="E93" s="15"/>
      <c r="F93" s="16"/>
      <c r="G93" s="16"/>
    </row>
    <row r="94" spans="1:7" x14ac:dyDescent="0.35">
      <c r="A94" s="13" t="s">
        <v>1435</v>
      </c>
      <c r="B94" s="32" t="s">
        <v>1436</v>
      </c>
      <c r="C94" s="32"/>
      <c r="D94" s="14">
        <v>4.0000000000000002E-4</v>
      </c>
      <c r="E94" s="15">
        <v>0</v>
      </c>
      <c r="F94" s="16">
        <v>0</v>
      </c>
      <c r="G94" s="16"/>
    </row>
    <row r="95" spans="1:7" x14ac:dyDescent="0.35">
      <c r="A95" s="13"/>
      <c r="B95" s="32"/>
      <c r="C95" s="32"/>
      <c r="D95" s="14"/>
      <c r="E95" s="15"/>
      <c r="F95" s="16"/>
      <c r="G95" s="16"/>
    </row>
    <row r="96" spans="1:7" x14ac:dyDescent="0.35">
      <c r="A96" s="24" t="s">
        <v>196</v>
      </c>
      <c r="B96" s="34"/>
      <c r="C96" s="34"/>
      <c r="D96" s="25"/>
      <c r="E96" s="19">
        <v>0</v>
      </c>
      <c r="F96" s="20">
        <v>0</v>
      </c>
      <c r="G96" s="21"/>
    </row>
    <row r="97" spans="1:7" x14ac:dyDescent="0.35">
      <c r="A97" s="13"/>
      <c r="B97" s="32"/>
      <c r="C97" s="32"/>
      <c r="D97" s="14"/>
      <c r="E97" s="15"/>
      <c r="F97" s="16"/>
      <c r="G97" s="16"/>
    </row>
    <row r="98" spans="1:7" x14ac:dyDescent="0.35">
      <c r="A98" s="17" t="s">
        <v>205</v>
      </c>
      <c r="B98" s="32"/>
      <c r="C98" s="32"/>
      <c r="D98" s="14"/>
      <c r="E98" s="15"/>
      <c r="F98" s="16"/>
      <c r="G98" s="16"/>
    </row>
    <row r="99" spans="1:7" x14ac:dyDescent="0.35">
      <c r="A99" s="13" t="s">
        <v>206</v>
      </c>
      <c r="B99" s="32"/>
      <c r="C99" s="32"/>
      <c r="D99" s="14"/>
      <c r="E99" s="15">
        <v>29851.57</v>
      </c>
      <c r="F99" s="16">
        <v>3.44E-2</v>
      </c>
      <c r="G99" s="16">
        <v>6.6451999999999997E-2</v>
      </c>
    </row>
    <row r="100" spans="1:7" x14ac:dyDescent="0.35">
      <c r="A100" s="17" t="s">
        <v>193</v>
      </c>
      <c r="B100" s="33"/>
      <c r="C100" s="33"/>
      <c r="D100" s="18"/>
      <c r="E100" s="37">
        <v>29851.57</v>
      </c>
      <c r="F100" s="38">
        <v>3.44E-2</v>
      </c>
      <c r="G100" s="21"/>
    </row>
    <row r="101" spans="1:7" x14ac:dyDescent="0.35">
      <c r="A101" s="13"/>
      <c r="B101" s="32"/>
      <c r="C101" s="32"/>
      <c r="D101" s="14"/>
      <c r="E101" s="15"/>
      <c r="F101" s="16"/>
      <c r="G101" s="16"/>
    </row>
    <row r="102" spans="1:7" x14ac:dyDescent="0.35">
      <c r="A102" s="24" t="s">
        <v>196</v>
      </c>
      <c r="B102" s="34"/>
      <c r="C102" s="34"/>
      <c r="D102" s="25"/>
      <c r="E102" s="19">
        <v>29851.57</v>
      </c>
      <c r="F102" s="20">
        <v>3.44E-2</v>
      </c>
      <c r="G102" s="21"/>
    </row>
    <row r="103" spans="1:7" x14ac:dyDescent="0.35">
      <c r="A103" s="13" t="s">
        <v>207</v>
      </c>
      <c r="B103" s="32"/>
      <c r="C103" s="32"/>
      <c r="D103" s="14"/>
      <c r="E103" s="15">
        <v>5.4347840999999999</v>
      </c>
      <c r="F103" s="16">
        <v>6.0000000000000002E-6</v>
      </c>
      <c r="G103" s="16"/>
    </row>
    <row r="104" spans="1:7" x14ac:dyDescent="0.35">
      <c r="A104" s="13" t="s">
        <v>208</v>
      </c>
      <c r="B104" s="32"/>
      <c r="C104" s="32"/>
      <c r="D104" s="14"/>
      <c r="E104" s="36">
        <v>-2777.5047841000001</v>
      </c>
      <c r="F104" s="26">
        <v>-3.506E-3</v>
      </c>
      <c r="G104" s="16">
        <v>6.6451999999999997E-2</v>
      </c>
    </row>
    <row r="105" spans="1:7" x14ac:dyDescent="0.35">
      <c r="A105" s="27" t="s">
        <v>209</v>
      </c>
      <c r="B105" s="35"/>
      <c r="C105" s="35"/>
      <c r="D105" s="28"/>
      <c r="E105" s="29">
        <v>866648.5</v>
      </c>
      <c r="F105" s="30">
        <v>1</v>
      </c>
      <c r="G105" s="30"/>
    </row>
    <row r="110" spans="1:7" x14ac:dyDescent="0.35">
      <c r="A110" s="1" t="s">
        <v>212</v>
      </c>
    </row>
    <row r="111" spans="1:7" x14ac:dyDescent="0.35">
      <c r="A111" s="48" t="s">
        <v>213</v>
      </c>
      <c r="B111" s="3" t="s">
        <v>131</v>
      </c>
    </row>
    <row r="112" spans="1:7" x14ac:dyDescent="0.35">
      <c r="A112" t="s">
        <v>214</v>
      </c>
    </row>
    <row r="113" spans="1:3" x14ac:dyDescent="0.35">
      <c r="A113" t="s">
        <v>267</v>
      </c>
      <c r="B113" t="s">
        <v>216</v>
      </c>
      <c r="C113" t="s">
        <v>216</v>
      </c>
    </row>
    <row r="114" spans="1:3" x14ac:dyDescent="0.35">
      <c r="B114" s="49">
        <v>45625</v>
      </c>
      <c r="C114" s="49">
        <v>45657</v>
      </c>
    </row>
    <row r="115" spans="1:3" x14ac:dyDescent="0.35">
      <c r="A115" t="s">
        <v>515</v>
      </c>
      <c r="B115">
        <v>114.986</v>
      </c>
      <c r="C115">
        <v>116.78100000000001</v>
      </c>
    </row>
    <row r="116" spans="1:3" x14ac:dyDescent="0.35">
      <c r="A116" t="s">
        <v>269</v>
      </c>
      <c r="B116">
        <v>83.843999999999994</v>
      </c>
      <c r="C116">
        <v>85.153000000000006</v>
      </c>
    </row>
    <row r="117" spans="1:3" x14ac:dyDescent="0.35">
      <c r="A117" t="s">
        <v>516</v>
      </c>
      <c r="B117">
        <v>99.317999999999998</v>
      </c>
      <c r="C117">
        <v>100.75</v>
      </c>
    </row>
    <row r="118" spans="1:3" x14ac:dyDescent="0.35">
      <c r="A118" t="s">
        <v>271</v>
      </c>
      <c r="B118">
        <v>57.26</v>
      </c>
      <c r="C118">
        <v>58.085000000000001</v>
      </c>
    </row>
    <row r="120" spans="1:3" x14ac:dyDescent="0.35">
      <c r="A120" t="s">
        <v>218</v>
      </c>
      <c r="B120" s="3" t="s">
        <v>131</v>
      </c>
    </row>
    <row r="121" spans="1:3" x14ac:dyDescent="0.35">
      <c r="A121" t="s">
        <v>219</v>
      </c>
      <c r="B121" s="3" t="s">
        <v>131</v>
      </c>
    </row>
    <row r="122" spans="1:3" ht="30" customHeight="1" x14ac:dyDescent="0.35">
      <c r="A122" s="48" t="s">
        <v>220</v>
      </c>
      <c r="B122" s="3" t="s">
        <v>131</v>
      </c>
    </row>
    <row r="123" spans="1:3" ht="30" customHeight="1" x14ac:dyDescent="0.35">
      <c r="A123" s="48" t="s">
        <v>221</v>
      </c>
      <c r="B123" s="3" t="s">
        <v>131</v>
      </c>
    </row>
    <row r="124" spans="1:3" x14ac:dyDescent="0.35">
      <c r="A124" t="s">
        <v>517</v>
      </c>
      <c r="B124" s="50">
        <v>0.42949999999999999</v>
      </c>
    </row>
    <row r="125" spans="1:3" ht="45" customHeight="1" x14ac:dyDescent="0.35">
      <c r="A125" s="48" t="s">
        <v>223</v>
      </c>
      <c r="B125" s="3" t="s">
        <v>131</v>
      </c>
    </row>
    <row r="126" spans="1:3" x14ac:dyDescent="0.35">
      <c r="B126" s="3"/>
    </row>
    <row r="127" spans="1:3" ht="30" customHeight="1" x14ac:dyDescent="0.35">
      <c r="A127" s="48" t="s">
        <v>224</v>
      </c>
      <c r="B127" s="3" t="s">
        <v>131</v>
      </c>
    </row>
    <row r="128" spans="1:3" ht="30" customHeight="1" x14ac:dyDescent="0.35">
      <c r="A128" s="48" t="s">
        <v>225</v>
      </c>
      <c r="B128" t="s">
        <v>131</v>
      </c>
    </row>
    <row r="129" spans="1:4" ht="30" customHeight="1" x14ac:dyDescent="0.35">
      <c r="A129" s="48" t="s">
        <v>226</v>
      </c>
      <c r="B129" s="3" t="s">
        <v>131</v>
      </c>
    </row>
    <row r="130" spans="1:4" ht="30" customHeight="1" x14ac:dyDescent="0.35">
      <c r="A130" s="48" t="s">
        <v>227</v>
      </c>
      <c r="B130" s="3" t="s">
        <v>131</v>
      </c>
    </row>
    <row r="132" spans="1:4" ht="70" customHeight="1" x14ac:dyDescent="0.35">
      <c r="A132" s="71" t="s">
        <v>237</v>
      </c>
      <c r="B132" s="71" t="s">
        <v>238</v>
      </c>
      <c r="C132" s="71" t="s">
        <v>5</v>
      </c>
      <c r="D132" s="71" t="s">
        <v>6</v>
      </c>
    </row>
    <row r="133" spans="1:4" ht="70" customHeight="1" x14ac:dyDescent="0.35">
      <c r="A133" s="71" t="s">
        <v>2541</v>
      </c>
      <c r="B133" s="71"/>
      <c r="C133" s="71" t="s">
        <v>98</v>
      </c>
      <c r="D133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42"/>
  <sheetViews>
    <sheetView showGridLines="0" workbookViewId="0">
      <pane ySplit="4" topLeftCell="A98" activePane="bottomLeft" state="frozen"/>
      <selection pane="bottomLeft" activeCell="D98" sqref="D98"/>
    </sheetView>
  </sheetViews>
  <sheetFormatPr defaultRowHeight="14.5" x14ac:dyDescent="0.35"/>
  <cols>
    <col min="1" max="1" width="50.54296875" customWidth="1"/>
    <col min="2" max="2" width="22" bestFit="1" customWidth="1"/>
    <col min="3" max="3" width="26.7265625" customWidth="1"/>
    <col min="4" max="4" width="22" customWidth="1"/>
    <col min="5" max="5" width="16.453125" customWidth="1"/>
    <col min="6" max="6" width="22" customWidth="1"/>
    <col min="7" max="7" width="6.1796875" style="2" bestFit="1" customWidth="1"/>
    <col min="12" max="12" width="70.26953125" bestFit="1" customWidth="1"/>
    <col min="13" max="13" width="10.81640625" bestFit="1" customWidth="1"/>
    <col min="14" max="14" width="10.54296875" bestFit="1" customWidth="1"/>
    <col min="15" max="15" width="12" bestFit="1" customWidth="1"/>
    <col min="16" max="16" width="12.54296875" customWidth="1"/>
  </cols>
  <sheetData>
    <row r="1" spans="1:8" ht="36.75" customHeight="1" x14ac:dyDescent="0.35">
      <c r="A1" s="74" t="s">
        <v>294</v>
      </c>
      <c r="B1" s="75"/>
      <c r="C1" s="75"/>
      <c r="D1" s="75"/>
      <c r="E1" s="75"/>
      <c r="F1" s="75"/>
      <c r="G1" s="76"/>
      <c r="H1" s="47" t="str">
        <f>HYPERLINK("[EDEL_Portfolio Monthly Notes 31-Dec-2024.xlsx]Index!A1","Index")</f>
        <v>Index</v>
      </c>
    </row>
    <row r="2" spans="1:8" ht="19.5" customHeight="1" x14ac:dyDescent="0.35">
      <c r="A2" s="74" t="s">
        <v>295</v>
      </c>
      <c r="B2" s="75"/>
      <c r="C2" s="75"/>
      <c r="D2" s="75"/>
      <c r="E2" s="75"/>
      <c r="F2" s="75"/>
      <c r="G2" s="76"/>
    </row>
    <row r="4" spans="1:8" ht="48" customHeight="1" x14ac:dyDescent="0.35">
      <c r="A4" s="4" t="s">
        <v>123</v>
      </c>
      <c r="B4" s="4" t="s">
        <v>124</v>
      </c>
      <c r="C4" s="4" t="s">
        <v>125</v>
      </c>
      <c r="D4" s="5" t="s">
        <v>126</v>
      </c>
      <c r="E4" s="6" t="s">
        <v>127</v>
      </c>
      <c r="F4" s="6" t="s">
        <v>128</v>
      </c>
      <c r="G4" s="7" t="s">
        <v>129</v>
      </c>
    </row>
    <row r="5" spans="1:8" x14ac:dyDescent="0.35">
      <c r="A5" s="8"/>
      <c r="B5" s="31"/>
      <c r="C5" s="31"/>
      <c r="D5" s="9"/>
      <c r="E5" s="10"/>
      <c r="F5" s="11"/>
      <c r="G5" s="12"/>
    </row>
    <row r="6" spans="1:8" x14ac:dyDescent="0.35">
      <c r="A6" s="17" t="s">
        <v>130</v>
      </c>
      <c r="B6" s="32"/>
      <c r="C6" s="32"/>
      <c r="D6" s="14"/>
      <c r="E6" s="15"/>
      <c r="F6" s="16"/>
      <c r="G6" s="16"/>
    </row>
    <row r="7" spans="1:8" x14ac:dyDescent="0.35">
      <c r="A7" s="17" t="s">
        <v>296</v>
      </c>
      <c r="B7" s="32"/>
      <c r="C7" s="32"/>
      <c r="D7" s="14"/>
      <c r="E7" s="15"/>
      <c r="F7" s="16"/>
      <c r="G7" s="16"/>
    </row>
    <row r="8" spans="1:8" x14ac:dyDescent="0.35">
      <c r="A8" s="13" t="s">
        <v>297</v>
      </c>
      <c r="B8" s="32" t="s">
        <v>298</v>
      </c>
      <c r="C8" s="32" t="s">
        <v>299</v>
      </c>
      <c r="D8" s="14">
        <v>136182</v>
      </c>
      <c r="E8" s="15">
        <v>2414.3000000000002</v>
      </c>
      <c r="F8" s="16">
        <v>6.0600000000000001E-2</v>
      </c>
      <c r="G8" s="16"/>
    </row>
    <row r="9" spans="1:8" x14ac:dyDescent="0.35">
      <c r="A9" s="13" t="s">
        <v>300</v>
      </c>
      <c r="B9" s="32" t="s">
        <v>301</v>
      </c>
      <c r="C9" s="32" t="s">
        <v>299</v>
      </c>
      <c r="D9" s="14">
        <v>163216</v>
      </c>
      <c r="E9" s="15">
        <v>2091.86</v>
      </c>
      <c r="F9" s="16">
        <v>5.2499999999999998E-2</v>
      </c>
      <c r="G9" s="16"/>
    </row>
    <row r="10" spans="1:8" x14ac:dyDescent="0.35">
      <c r="A10" s="13" t="s">
        <v>302</v>
      </c>
      <c r="B10" s="32" t="s">
        <v>303</v>
      </c>
      <c r="C10" s="32" t="s">
        <v>304</v>
      </c>
      <c r="D10" s="14">
        <v>108660</v>
      </c>
      <c r="E10" s="15">
        <v>1320.71</v>
      </c>
      <c r="F10" s="16">
        <v>3.32E-2</v>
      </c>
      <c r="G10" s="16"/>
    </row>
    <row r="11" spans="1:8" x14ac:dyDescent="0.35">
      <c r="A11" s="13" t="s">
        <v>305</v>
      </c>
      <c r="B11" s="32" t="s">
        <v>306</v>
      </c>
      <c r="C11" s="32" t="s">
        <v>307</v>
      </c>
      <c r="D11" s="14">
        <v>67687</v>
      </c>
      <c r="E11" s="15">
        <v>1272.52</v>
      </c>
      <c r="F11" s="16">
        <v>3.2000000000000001E-2</v>
      </c>
      <c r="G11" s="16"/>
    </row>
    <row r="12" spans="1:8" x14ac:dyDescent="0.35">
      <c r="A12" s="13" t="s">
        <v>308</v>
      </c>
      <c r="B12" s="32" t="s">
        <v>309</v>
      </c>
      <c r="C12" s="32" t="s">
        <v>310</v>
      </c>
      <c r="D12" s="14">
        <v>17256</v>
      </c>
      <c r="E12" s="15">
        <v>1229.21</v>
      </c>
      <c r="F12" s="16">
        <v>3.09E-2</v>
      </c>
      <c r="G12" s="16"/>
    </row>
    <row r="13" spans="1:8" x14ac:dyDescent="0.35">
      <c r="A13" s="13" t="s">
        <v>311</v>
      </c>
      <c r="B13" s="32" t="s">
        <v>312</v>
      </c>
      <c r="C13" s="32" t="s">
        <v>313</v>
      </c>
      <c r="D13" s="14">
        <v>33431</v>
      </c>
      <c r="E13" s="15">
        <v>1206.07</v>
      </c>
      <c r="F13" s="16">
        <v>3.0300000000000001E-2</v>
      </c>
      <c r="G13" s="16"/>
    </row>
    <row r="14" spans="1:8" x14ac:dyDescent="0.35">
      <c r="A14" s="13" t="s">
        <v>314</v>
      </c>
      <c r="B14" s="32" t="s">
        <v>315</v>
      </c>
      <c r="C14" s="32" t="s">
        <v>299</v>
      </c>
      <c r="D14" s="14">
        <v>149214</v>
      </c>
      <c r="E14" s="15">
        <v>1186.18</v>
      </c>
      <c r="F14" s="16">
        <v>2.98E-2</v>
      </c>
      <c r="G14" s="16"/>
    </row>
    <row r="15" spans="1:8" x14ac:dyDescent="0.35">
      <c r="A15" s="13" t="s">
        <v>316</v>
      </c>
      <c r="B15" s="32" t="s">
        <v>317</v>
      </c>
      <c r="C15" s="32" t="s">
        <v>318</v>
      </c>
      <c r="D15" s="14">
        <v>61438</v>
      </c>
      <c r="E15" s="15">
        <v>975.48</v>
      </c>
      <c r="F15" s="16">
        <v>2.4500000000000001E-2</v>
      </c>
      <c r="G15" s="16"/>
    </row>
    <row r="16" spans="1:8" x14ac:dyDescent="0.35">
      <c r="A16" s="13" t="s">
        <v>319</v>
      </c>
      <c r="B16" s="32" t="s">
        <v>320</v>
      </c>
      <c r="C16" s="32" t="s">
        <v>321</v>
      </c>
      <c r="D16" s="14">
        <v>50230</v>
      </c>
      <c r="E16" s="15">
        <v>947.51</v>
      </c>
      <c r="F16" s="16">
        <v>2.3800000000000002E-2</v>
      </c>
      <c r="G16" s="16"/>
    </row>
    <row r="17" spans="1:7" x14ac:dyDescent="0.35">
      <c r="A17" s="13" t="s">
        <v>322</v>
      </c>
      <c r="B17" s="32" t="s">
        <v>323</v>
      </c>
      <c r="C17" s="32" t="s">
        <v>324</v>
      </c>
      <c r="D17" s="14">
        <v>260125</v>
      </c>
      <c r="E17" s="15">
        <v>762.56</v>
      </c>
      <c r="F17" s="16">
        <v>1.9099999999999999E-2</v>
      </c>
      <c r="G17" s="16"/>
    </row>
    <row r="18" spans="1:7" x14ac:dyDescent="0.35">
      <c r="A18" s="13" t="s">
        <v>325</v>
      </c>
      <c r="B18" s="32" t="s">
        <v>326</v>
      </c>
      <c r="C18" s="32" t="s">
        <v>307</v>
      </c>
      <c r="D18" s="14">
        <v>18428</v>
      </c>
      <c r="E18" s="15">
        <v>754.59</v>
      </c>
      <c r="F18" s="16">
        <v>1.89E-2</v>
      </c>
      <c r="G18" s="16"/>
    </row>
    <row r="19" spans="1:7" x14ac:dyDescent="0.35">
      <c r="A19" s="13" t="s">
        <v>327</v>
      </c>
      <c r="B19" s="32" t="s">
        <v>328</v>
      </c>
      <c r="C19" s="32" t="s">
        <v>299</v>
      </c>
      <c r="D19" s="14">
        <v>69282</v>
      </c>
      <c r="E19" s="15">
        <v>737.65</v>
      </c>
      <c r="F19" s="16">
        <v>1.8499999999999999E-2</v>
      </c>
      <c r="G19" s="16"/>
    </row>
    <row r="20" spans="1:7" x14ac:dyDescent="0.35">
      <c r="A20" s="13" t="s">
        <v>329</v>
      </c>
      <c r="B20" s="32" t="s">
        <v>330</v>
      </c>
      <c r="C20" s="32" t="s">
        <v>331</v>
      </c>
      <c r="D20" s="14">
        <v>150799</v>
      </c>
      <c r="E20" s="15">
        <v>729.34</v>
      </c>
      <c r="F20" s="16">
        <v>1.83E-2</v>
      </c>
      <c r="G20" s="16"/>
    </row>
    <row r="21" spans="1:7" x14ac:dyDescent="0.35">
      <c r="A21" s="13" t="s">
        <v>332</v>
      </c>
      <c r="B21" s="32" t="s">
        <v>333</v>
      </c>
      <c r="C21" s="32" t="s">
        <v>334</v>
      </c>
      <c r="D21" s="14">
        <v>13617</v>
      </c>
      <c r="E21" s="15">
        <v>725.16</v>
      </c>
      <c r="F21" s="16">
        <v>1.8200000000000001E-2</v>
      </c>
      <c r="G21" s="16"/>
    </row>
    <row r="22" spans="1:7" x14ac:dyDescent="0.35">
      <c r="A22" s="13" t="s">
        <v>335</v>
      </c>
      <c r="B22" s="32" t="s">
        <v>336</v>
      </c>
      <c r="C22" s="32" t="s">
        <v>337</v>
      </c>
      <c r="D22" s="14">
        <v>6246</v>
      </c>
      <c r="E22" s="15">
        <v>713.69</v>
      </c>
      <c r="F22" s="16">
        <v>1.7899999999999999E-2</v>
      </c>
      <c r="G22" s="16"/>
    </row>
    <row r="23" spans="1:7" x14ac:dyDescent="0.35">
      <c r="A23" s="13" t="s">
        <v>338</v>
      </c>
      <c r="B23" s="32" t="s">
        <v>339</v>
      </c>
      <c r="C23" s="32" t="s">
        <v>340</v>
      </c>
      <c r="D23" s="14">
        <v>183670</v>
      </c>
      <c r="E23" s="15">
        <v>612.26</v>
      </c>
      <c r="F23" s="16">
        <v>1.54E-2</v>
      </c>
      <c r="G23" s="16"/>
    </row>
    <row r="24" spans="1:7" x14ac:dyDescent="0.35">
      <c r="A24" s="13" t="s">
        <v>341</v>
      </c>
      <c r="B24" s="32" t="s">
        <v>342</v>
      </c>
      <c r="C24" s="32" t="s">
        <v>343</v>
      </c>
      <c r="D24" s="14">
        <v>74140</v>
      </c>
      <c r="E24" s="15">
        <v>577.88</v>
      </c>
      <c r="F24" s="16">
        <v>1.4500000000000001E-2</v>
      </c>
      <c r="G24" s="16"/>
    </row>
    <row r="25" spans="1:7" x14ac:dyDescent="0.35">
      <c r="A25" s="13" t="s">
        <v>344</v>
      </c>
      <c r="B25" s="32" t="s">
        <v>345</v>
      </c>
      <c r="C25" s="32" t="s">
        <v>346</v>
      </c>
      <c r="D25" s="14">
        <v>26469</v>
      </c>
      <c r="E25" s="15">
        <v>558.19000000000005</v>
      </c>
      <c r="F25" s="16">
        <v>1.4E-2</v>
      </c>
      <c r="G25" s="16"/>
    </row>
    <row r="26" spans="1:7" x14ac:dyDescent="0.35">
      <c r="A26" s="13" t="s">
        <v>347</v>
      </c>
      <c r="B26" s="32" t="s">
        <v>348</v>
      </c>
      <c r="C26" s="32" t="s">
        <v>349</v>
      </c>
      <c r="D26" s="14">
        <v>17931</v>
      </c>
      <c r="E26" s="15">
        <v>539.20000000000005</v>
      </c>
      <c r="F26" s="16">
        <v>1.35E-2</v>
      </c>
      <c r="G26" s="16"/>
    </row>
    <row r="27" spans="1:7" x14ac:dyDescent="0.35">
      <c r="A27" s="13" t="s">
        <v>350</v>
      </c>
      <c r="B27" s="32" t="s">
        <v>351</v>
      </c>
      <c r="C27" s="32" t="s">
        <v>331</v>
      </c>
      <c r="D27" s="14">
        <v>23003</v>
      </c>
      <c r="E27" s="15">
        <v>535.25</v>
      </c>
      <c r="F27" s="16">
        <v>1.34E-2</v>
      </c>
      <c r="G27" s="16"/>
    </row>
    <row r="28" spans="1:7" x14ac:dyDescent="0.35">
      <c r="A28" s="13" t="s">
        <v>352</v>
      </c>
      <c r="B28" s="32" t="s">
        <v>353</v>
      </c>
      <c r="C28" s="32" t="s">
        <v>307</v>
      </c>
      <c r="D28" s="14">
        <v>30599</v>
      </c>
      <c r="E28" s="15">
        <v>522.08000000000004</v>
      </c>
      <c r="F28" s="16">
        <v>1.3100000000000001E-2</v>
      </c>
      <c r="G28" s="16"/>
    </row>
    <row r="29" spans="1:7" x14ac:dyDescent="0.35">
      <c r="A29" s="13" t="s">
        <v>354</v>
      </c>
      <c r="B29" s="32" t="s">
        <v>355</v>
      </c>
      <c r="C29" s="32" t="s">
        <v>356</v>
      </c>
      <c r="D29" s="14">
        <v>113360</v>
      </c>
      <c r="E29" s="15">
        <v>508.42</v>
      </c>
      <c r="F29" s="16">
        <v>1.2800000000000001E-2</v>
      </c>
      <c r="G29" s="16"/>
    </row>
    <row r="30" spans="1:7" x14ac:dyDescent="0.35">
      <c r="A30" s="13" t="s">
        <v>357</v>
      </c>
      <c r="B30" s="32" t="s">
        <v>358</v>
      </c>
      <c r="C30" s="32" t="s">
        <v>307</v>
      </c>
      <c r="D30" s="14">
        <v>7704</v>
      </c>
      <c r="E30" s="15">
        <v>497.5</v>
      </c>
      <c r="F30" s="16">
        <v>1.2500000000000001E-2</v>
      </c>
      <c r="G30" s="16"/>
    </row>
    <row r="31" spans="1:7" x14ac:dyDescent="0.35">
      <c r="A31" s="13" t="s">
        <v>359</v>
      </c>
      <c r="B31" s="32" t="s">
        <v>360</v>
      </c>
      <c r="C31" s="32" t="s">
        <v>334</v>
      </c>
      <c r="D31" s="14">
        <v>7947</v>
      </c>
      <c r="E31" s="15">
        <v>495.42</v>
      </c>
      <c r="F31" s="16">
        <v>1.24E-2</v>
      </c>
      <c r="G31" s="16"/>
    </row>
    <row r="32" spans="1:7" x14ac:dyDescent="0.35">
      <c r="A32" s="13" t="s">
        <v>361</v>
      </c>
      <c r="B32" s="32" t="s">
        <v>362</v>
      </c>
      <c r="C32" s="32" t="s">
        <v>299</v>
      </c>
      <c r="D32" s="14">
        <v>218215</v>
      </c>
      <c r="E32" s="15">
        <v>473.81</v>
      </c>
      <c r="F32" s="16">
        <v>1.1900000000000001E-2</v>
      </c>
      <c r="G32" s="16"/>
    </row>
    <row r="33" spans="1:7" x14ac:dyDescent="0.35">
      <c r="A33" s="13" t="s">
        <v>363</v>
      </c>
      <c r="B33" s="32" t="s">
        <v>364</v>
      </c>
      <c r="C33" s="32" t="s">
        <v>365</v>
      </c>
      <c r="D33" s="14">
        <v>6210</v>
      </c>
      <c r="E33" s="15">
        <v>460.61</v>
      </c>
      <c r="F33" s="16">
        <v>1.1599999999999999E-2</v>
      </c>
      <c r="G33" s="16"/>
    </row>
    <row r="34" spans="1:7" x14ac:dyDescent="0.35">
      <c r="A34" s="13" t="s">
        <v>366</v>
      </c>
      <c r="B34" s="32" t="s">
        <v>367</v>
      </c>
      <c r="C34" s="32" t="s">
        <v>368</v>
      </c>
      <c r="D34" s="14">
        <v>293142</v>
      </c>
      <c r="E34" s="15">
        <v>457.65</v>
      </c>
      <c r="F34" s="16">
        <v>1.15E-2</v>
      </c>
      <c r="G34" s="16"/>
    </row>
    <row r="35" spans="1:7" x14ac:dyDescent="0.35">
      <c r="A35" s="13" t="s">
        <v>369</v>
      </c>
      <c r="B35" s="32" t="s">
        <v>370</v>
      </c>
      <c r="C35" s="32" t="s">
        <v>371</v>
      </c>
      <c r="D35" s="14">
        <v>40506</v>
      </c>
      <c r="E35" s="15">
        <v>456.97</v>
      </c>
      <c r="F35" s="16">
        <v>1.15E-2</v>
      </c>
      <c r="G35" s="16"/>
    </row>
    <row r="36" spans="1:7" x14ac:dyDescent="0.35">
      <c r="A36" s="13" t="s">
        <v>372</v>
      </c>
      <c r="B36" s="32" t="s">
        <v>373</v>
      </c>
      <c r="C36" s="32" t="s">
        <v>307</v>
      </c>
      <c r="D36" s="14">
        <v>4726</v>
      </c>
      <c r="E36" s="15">
        <v>456.67</v>
      </c>
      <c r="F36" s="16">
        <v>1.15E-2</v>
      </c>
      <c r="G36" s="16"/>
    </row>
    <row r="37" spans="1:7" x14ac:dyDescent="0.35">
      <c r="A37" s="13" t="s">
        <v>374</v>
      </c>
      <c r="B37" s="32" t="s">
        <v>375</v>
      </c>
      <c r="C37" s="32" t="s">
        <v>307</v>
      </c>
      <c r="D37" s="14">
        <v>21945</v>
      </c>
      <c r="E37" s="15">
        <v>420.77</v>
      </c>
      <c r="F37" s="16">
        <v>1.06E-2</v>
      </c>
      <c r="G37" s="16"/>
    </row>
    <row r="38" spans="1:7" x14ac:dyDescent="0.35">
      <c r="A38" s="13" t="s">
        <v>376</v>
      </c>
      <c r="B38" s="32" t="s">
        <v>377</v>
      </c>
      <c r="C38" s="32" t="s">
        <v>378</v>
      </c>
      <c r="D38" s="14">
        <v>69524</v>
      </c>
      <c r="E38" s="15">
        <v>418.85</v>
      </c>
      <c r="F38" s="16">
        <v>1.0500000000000001E-2</v>
      </c>
      <c r="G38" s="16"/>
    </row>
    <row r="39" spans="1:7" x14ac:dyDescent="0.35">
      <c r="A39" s="13" t="s">
        <v>379</v>
      </c>
      <c r="B39" s="32" t="s">
        <v>380</v>
      </c>
      <c r="C39" s="32" t="s">
        <v>356</v>
      </c>
      <c r="D39" s="14">
        <v>14419</v>
      </c>
      <c r="E39" s="15">
        <v>416.59</v>
      </c>
      <c r="F39" s="16">
        <v>1.0500000000000001E-2</v>
      </c>
      <c r="G39" s="16"/>
    </row>
    <row r="40" spans="1:7" x14ac:dyDescent="0.35">
      <c r="A40" s="13" t="s">
        <v>381</v>
      </c>
      <c r="B40" s="32" t="s">
        <v>382</v>
      </c>
      <c r="C40" s="32" t="s">
        <v>365</v>
      </c>
      <c r="D40" s="14">
        <v>30195</v>
      </c>
      <c r="E40" s="15">
        <v>407.81</v>
      </c>
      <c r="F40" s="16">
        <v>1.0200000000000001E-2</v>
      </c>
      <c r="G40" s="16"/>
    </row>
    <row r="41" spans="1:7" x14ac:dyDescent="0.35">
      <c r="A41" s="13" t="s">
        <v>383</v>
      </c>
      <c r="B41" s="32" t="s">
        <v>384</v>
      </c>
      <c r="C41" s="32" t="s">
        <v>321</v>
      </c>
      <c r="D41" s="14">
        <v>11670</v>
      </c>
      <c r="E41" s="15">
        <v>392.12</v>
      </c>
      <c r="F41" s="16">
        <v>9.7999999999999997E-3</v>
      </c>
      <c r="G41" s="16"/>
    </row>
    <row r="42" spans="1:7" x14ac:dyDescent="0.35">
      <c r="A42" s="13" t="s">
        <v>385</v>
      </c>
      <c r="B42" s="32" t="s">
        <v>386</v>
      </c>
      <c r="C42" s="32" t="s">
        <v>321</v>
      </c>
      <c r="D42" s="14">
        <v>17540</v>
      </c>
      <c r="E42" s="15">
        <v>387.77</v>
      </c>
      <c r="F42" s="16">
        <v>9.7000000000000003E-3</v>
      </c>
      <c r="G42" s="16"/>
    </row>
    <row r="43" spans="1:7" x14ac:dyDescent="0.35">
      <c r="A43" s="13" t="s">
        <v>387</v>
      </c>
      <c r="B43" s="32" t="s">
        <v>388</v>
      </c>
      <c r="C43" s="32" t="s">
        <v>356</v>
      </c>
      <c r="D43" s="14">
        <v>29328</v>
      </c>
      <c r="E43" s="15">
        <v>347.82</v>
      </c>
      <c r="F43" s="16">
        <v>8.6999999999999994E-3</v>
      </c>
      <c r="G43" s="16"/>
    </row>
    <row r="44" spans="1:7" x14ac:dyDescent="0.35">
      <c r="A44" s="13" t="s">
        <v>389</v>
      </c>
      <c r="B44" s="32" t="s">
        <v>390</v>
      </c>
      <c r="C44" s="32" t="s">
        <v>307</v>
      </c>
      <c r="D44" s="14">
        <v>12086</v>
      </c>
      <c r="E44" s="15">
        <v>344.11</v>
      </c>
      <c r="F44" s="16">
        <v>8.6E-3</v>
      </c>
      <c r="G44" s="16"/>
    </row>
    <row r="45" spans="1:7" x14ac:dyDescent="0.35">
      <c r="A45" s="13" t="s">
        <v>391</v>
      </c>
      <c r="B45" s="32" t="s">
        <v>392</v>
      </c>
      <c r="C45" s="32" t="s">
        <v>393</v>
      </c>
      <c r="D45" s="14">
        <v>19098</v>
      </c>
      <c r="E45" s="15">
        <v>341.84</v>
      </c>
      <c r="F45" s="16">
        <v>8.6E-3</v>
      </c>
      <c r="G45" s="16"/>
    </row>
    <row r="46" spans="1:7" x14ac:dyDescent="0.35">
      <c r="A46" s="13" t="s">
        <v>394</v>
      </c>
      <c r="B46" s="32" t="s">
        <v>395</v>
      </c>
      <c r="C46" s="32" t="s">
        <v>299</v>
      </c>
      <c r="D46" s="14">
        <v>138501</v>
      </c>
      <c r="E46" s="15">
        <v>333.16</v>
      </c>
      <c r="F46" s="16">
        <v>8.3999999999999995E-3</v>
      </c>
      <c r="G46" s="16"/>
    </row>
    <row r="47" spans="1:7" x14ac:dyDescent="0.35">
      <c r="A47" s="13" t="s">
        <v>396</v>
      </c>
      <c r="B47" s="32" t="s">
        <v>397</v>
      </c>
      <c r="C47" s="32" t="s">
        <v>398</v>
      </c>
      <c r="D47" s="14">
        <v>4797</v>
      </c>
      <c r="E47" s="15">
        <v>331.58</v>
      </c>
      <c r="F47" s="16">
        <v>8.3000000000000001E-3</v>
      </c>
      <c r="G47" s="16"/>
    </row>
    <row r="48" spans="1:7" x14ac:dyDescent="0.35">
      <c r="A48" s="13" t="s">
        <v>399</v>
      </c>
      <c r="B48" s="32" t="s">
        <v>400</v>
      </c>
      <c r="C48" s="32" t="s">
        <v>299</v>
      </c>
      <c r="D48" s="14">
        <v>34433</v>
      </c>
      <c r="E48" s="15">
        <v>330.61</v>
      </c>
      <c r="F48" s="16">
        <v>8.3000000000000001E-3</v>
      </c>
      <c r="G48" s="16"/>
    </row>
    <row r="49" spans="1:7" x14ac:dyDescent="0.35">
      <c r="A49" s="13" t="s">
        <v>401</v>
      </c>
      <c r="B49" s="32" t="s">
        <v>402</v>
      </c>
      <c r="C49" s="32" t="s">
        <v>307</v>
      </c>
      <c r="D49" s="14">
        <v>43046</v>
      </c>
      <c r="E49" s="15">
        <v>323.56</v>
      </c>
      <c r="F49" s="16">
        <v>8.0999999999999996E-3</v>
      </c>
      <c r="G49" s="16"/>
    </row>
    <row r="50" spans="1:7" x14ac:dyDescent="0.35">
      <c r="A50" s="13" t="s">
        <v>403</v>
      </c>
      <c r="B50" s="32" t="s">
        <v>404</v>
      </c>
      <c r="C50" s="32" t="s">
        <v>365</v>
      </c>
      <c r="D50" s="14">
        <v>28377</v>
      </c>
      <c r="E50" s="15">
        <v>313.51</v>
      </c>
      <c r="F50" s="16">
        <v>7.9000000000000008E-3</v>
      </c>
      <c r="G50" s="16"/>
    </row>
    <row r="51" spans="1:7" x14ac:dyDescent="0.35">
      <c r="A51" s="13" t="s">
        <v>405</v>
      </c>
      <c r="B51" s="32" t="s">
        <v>406</v>
      </c>
      <c r="C51" s="32" t="s">
        <v>407</v>
      </c>
      <c r="D51" s="14">
        <v>79989</v>
      </c>
      <c r="E51" s="15">
        <v>307.27999999999997</v>
      </c>
      <c r="F51" s="16">
        <v>7.7000000000000002E-3</v>
      </c>
      <c r="G51" s="16"/>
    </row>
    <row r="52" spans="1:7" x14ac:dyDescent="0.35">
      <c r="A52" s="13" t="s">
        <v>408</v>
      </c>
      <c r="B52" s="32" t="s">
        <v>409</v>
      </c>
      <c r="C52" s="32" t="s">
        <v>393</v>
      </c>
      <c r="D52" s="14">
        <v>9427</v>
      </c>
      <c r="E52" s="15">
        <v>306.67</v>
      </c>
      <c r="F52" s="16">
        <v>7.7000000000000002E-3</v>
      </c>
      <c r="G52" s="16"/>
    </row>
    <row r="53" spans="1:7" x14ac:dyDescent="0.35">
      <c r="A53" s="13" t="s">
        <v>410</v>
      </c>
      <c r="B53" s="32" t="s">
        <v>411</v>
      </c>
      <c r="C53" s="32" t="s">
        <v>304</v>
      </c>
      <c r="D53" s="14">
        <v>74261</v>
      </c>
      <c r="E53" s="15">
        <v>303.54000000000002</v>
      </c>
      <c r="F53" s="16">
        <v>7.6E-3</v>
      </c>
      <c r="G53" s="16"/>
    </row>
    <row r="54" spans="1:7" x14ac:dyDescent="0.35">
      <c r="A54" s="13" t="s">
        <v>412</v>
      </c>
      <c r="B54" s="32" t="s">
        <v>413</v>
      </c>
      <c r="C54" s="32" t="s">
        <v>414</v>
      </c>
      <c r="D54" s="14">
        <v>6787</v>
      </c>
      <c r="E54" s="15">
        <v>301.12</v>
      </c>
      <c r="F54" s="16">
        <v>7.6E-3</v>
      </c>
      <c r="G54" s="16"/>
    </row>
    <row r="55" spans="1:7" x14ac:dyDescent="0.35">
      <c r="A55" s="13" t="s">
        <v>415</v>
      </c>
      <c r="B55" s="32" t="s">
        <v>416</v>
      </c>
      <c r="C55" s="32" t="s">
        <v>299</v>
      </c>
      <c r="D55" s="14">
        <v>56714</v>
      </c>
      <c r="E55" s="15">
        <v>300.56</v>
      </c>
      <c r="F55" s="16">
        <v>7.4999999999999997E-3</v>
      </c>
      <c r="G55" s="16"/>
    </row>
    <row r="56" spans="1:7" x14ac:dyDescent="0.35">
      <c r="A56" s="13" t="s">
        <v>417</v>
      </c>
      <c r="B56" s="32" t="s">
        <v>418</v>
      </c>
      <c r="C56" s="32" t="s">
        <v>398</v>
      </c>
      <c r="D56" s="14">
        <v>125626</v>
      </c>
      <c r="E56" s="15">
        <v>288.19</v>
      </c>
      <c r="F56" s="16">
        <v>7.1999999999999998E-3</v>
      </c>
      <c r="G56" s="16"/>
    </row>
    <row r="57" spans="1:7" x14ac:dyDescent="0.35">
      <c r="A57" s="13" t="s">
        <v>419</v>
      </c>
      <c r="B57" s="32" t="s">
        <v>420</v>
      </c>
      <c r="C57" s="32" t="s">
        <v>421</v>
      </c>
      <c r="D57" s="14">
        <v>23092</v>
      </c>
      <c r="E57" s="15">
        <v>287.02999999999997</v>
      </c>
      <c r="F57" s="16">
        <v>7.1999999999999998E-3</v>
      </c>
      <c r="G57" s="16"/>
    </row>
    <row r="58" spans="1:7" x14ac:dyDescent="0.35">
      <c r="A58" s="13" t="s">
        <v>422</v>
      </c>
      <c r="B58" s="32" t="s">
        <v>423</v>
      </c>
      <c r="C58" s="32" t="s">
        <v>368</v>
      </c>
      <c r="D58" s="14">
        <v>26809</v>
      </c>
      <c r="E58" s="15">
        <v>282.35000000000002</v>
      </c>
      <c r="F58" s="16">
        <v>7.1000000000000004E-3</v>
      </c>
      <c r="G58" s="16"/>
    </row>
    <row r="59" spans="1:7" x14ac:dyDescent="0.35">
      <c r="A59" s="13" t="s">
        <v>424</v>
      </c>
      <c r="B59" s="32" t="s">
        <v>425</v>
      </c>
      <c r="C59" s="32" t="s">
        <v>356</v>
      </c>
      <c r="D59" s="14">
        <v>39480</v>
      </c>
      <c r="E59" s="15">
        <v>278.33</v>
      </c>
      <c r="F59" s="16">
        <v>7.0000000000000001E-3</v>
      </c>
      <c r="G59" s="16"/>
    </row>
    <row r="60" spans="1:7" x14ac:dyDescent="0.35">
      <c r="A60" s="13" t="s">
        <v>426</v>
      </c>
      <c r="B60" s="32" t="s">
        <v>427</v>
      </c>
      <c r="C60" s="32" t="s">
        <v>356</v>
      </c>
      <c r="D60" s="14">
        <v>23559</v>
      </c>
      <c r="E60" s="15">
        <v>248.68</v>
      </c>
      <c r="F60" s="16">
        <v>6.1999999999999998E-3</v>
      </c>
      <c r="G60" s="16"/>
    </row>
    <row r="61" spans="1:7" x14ac:dyDescent="0.35">
      <c r="A61" s="13" t="s">
        <v>428</v>
      </c>
      <c r="B61" s="32" t="s">
        <v>429</v>
      </c>
      <c r="C61" s="32" t="s">
        <v>349</v>
      </c>
      <c r="D61" s="14">
        <v>10395</v>
      </c>
      <c r="E61" s="15">
        <v>246.21</v>
      </c>
      <c r="F61" s="16">
        <v>6.1999999999999998E-3</v>
      </c>
      <c r="G61" s="16"/>
    </row>
    <row r="62" spans="1:7" x14ac:dyDescent="0.35">
      <c r="A62" s="13" t="s">
        <v>430</v>
      </c>
      <c r="B62" s="32" t="s">
        <v>431</v>
      </c>
      <c r="C62" s="32" t="s">
        <v>321</v>
      </c>
      <c r="D62" s="14">
        <v>13100</v>
      </c>
      <c r="E62" s="15">
        <v>241.58</v>
      </c>
      <c r="F62" s="16">
        <v>6.1000000000000004E-3</v>
      </c>
      <c r="G62" s="16"/>
    </row>
    <row r="63" spans="1:7" x14ac:dyDescent="0.35">
      <c r="A63" s="13" t="s">
        <v>432</v>
      </c>
      <c r="B63" s="32" t="s">
        <v>433</v>
      </c>
      <c r="C63" s="32" t="s">
        <v>321</v>
      </c>
      <c r="D63" s="14">
        <v>14890</v>
      </c>
      <c r="E63" s="15">
        <v>227.67</v>
      </c>
      <c r="F63" s="16">
        <v>5.7000000000000002E-3</v>
      </c>
      <c r="G63" s="16"/>
    </row>
    <row r="64" spans="1:7" x14ac:dyDescent="0.35">
      <c r="A64" s="13" t="s">
        <v>434</v>
      </c>
      <c r="B64" s="32" t="s">
        <v>435</v>
      </c>
      <c r="C64" s="32" t="s">
        <v>436</v>
      </c>
      <c r="D64" s="14">
        <v>16311</v>
      </c>
      <c r="E64" s="15">
        <v>226.79</v>
      </c>
      <c r="F64" s="16">
        <v>5.7000000000000002E-3</v>
      </c>
      <c r="G64" s="16"/>
    </row>
    <row r="65" spans="1:7" x14ac:dyDescent="0.35">
      <c r="A65" s="13" t="s">
        <v>437</v>
      </c>
      <c r="B65" s="32" t="s">
        <v>438</v>
      </c>
      <c r="C65" s="32" t="s">
        <v>421</v>
      </c>
      <c r="D65" s="14">
        <v>8018</v>
      </c>
      <c r="E65" s="15">
        <v>223.42</v>
      </c>
      <c r="F65" s="16">
        <v>5.5999999999999999E-3</v>
      </c>
      <c r="G65" s="16"/>
    </row>
    <row r="66" spans="1:7" x14ac:dyDescent="0.35">
      <c r="A66" s="13" t="s">
        <v>439</v>
      </c>
      <c r="B66" s="32" t="s">
        <v>440</v>
      </c>
      <c r="C66" s="32" t="s">
        <v>441</v>
      </c>
      <c r="D66" s="14">
        <v>26719</v>
      </c>
      <c r="E66" s="15">
        <v>219.91</v>
      </c>
      <c r="F66" s="16">
        <v>5.4999999999999997E-3</v>
      </c>
      <c r="G66" s="16"/>
    </row>
    <row r="67" spans="1:7" x14ac:dyDescent="0.35">
      <c r="A67" s="13" t="s">
        <v>442</v>
      </c>
      <c r="B67" s="32" t="s">
        <v>443</v>
      </c>
      <c r="C67" s="32" t="s">
        <v>356</v>
      </c>
      <c r="D67" s="14">
        <v>3123</v>
      </c>
      <c r="E67" s="15">
        <v>213.08</v>
      </c>
      <c r="F67" s="16">
        <v>5.4000000000000003E-3</v>
      </c>
      <c r="G67" s="16"/>
    </row>
    <row r="68" spans="1:7" x14ac:dyDescent="0.35">
      <c r="A68" s="13" t="s">
        <v>444</v>
      </c>
      <c r="B68" s="32" t="s">
        <v>445</v>
      </c>
      <c r="C68" s="32" t="s">
        <v>356</v>
      </c>
      <c r="D68" s="14">
        <v>9748</v>
      </c>
      <c r="E68" s="15">
        <v>208.23</v>
      </c>
      <c r="F68" s="16">
        <v>5.1999999999999998E-3</v>
      </c>
      <c r="G68" s="16"/>
    </row>
    <row r="69" spans="1:7" x14ac:dyDescent="0.35">
      <c r="A69" s="13" t="s">
        <v>446</v>
      </c>
      <c r="B69" s="32" t="s">
        <v>447</v>
      </c>
      <c r="C69" s="32" t="s">
        <v>349</v>
      </c>
      <c r="D69" s="14">
        <v>1865</v>
      </c>
      <c r="E69" s="15">
        <v>202.51</v>
      </c>
      <c r="F69" s="16">
        <v>5.1000000000000004E-3</v>
      </c>
      <c r="G69" s="16"/>
    </row>
    <row r="70" spans="1:7" x14ac:dyDescent="0.35">
      <c r="A70" s="13" t="s">
        <v>448</v>
      </c>
      <c r="B70" s="32" t="s">
        <v>449</v>
      </c>
      <c r="C70" s="32" t="s">
        <v>321</v>
      </c>
      <c r="D70" s="14">
        <v>8439</v>
      </c>
      <c r="E70" s="15">
        <v>198.8</v>
      </c>
      <c r="F70" s="16">
        <v>5.0000000000000001E-3</v>
      </c>
      <c r="G70" s="16"/>
    </row>
    <row r="71" spans="1:7" x14ac:dyDescent="0.35">
      <c r="A71" s="13" t="s">
        <v>450</v>
      </c>
      <c r="B71" s="32" t="s">
        <v>451</v>
      </c>
      <c r="C71" s="32" t="s">
        <v>313</v>
      </c>
      <c r="D71" s="14">
        <v>7730</v>
      </c>
      <c r="E71" s="15">
        <v>198.66</v>
      </c>
      <c r="F71" s="16">
        <v>5.0000000000000001E-3</v>
      </c>
      <c r="G71" s="16"/>
    </row>
    <row r="72" spans="1:7" x14ac:dyDescent="0.35">
      <c r="A72" s="13" t="s">
        <v>452</v>
      </c>
      <c r="B72" s="32" t="s">
        <v>453</v>
      </c>
      <c r="C72" s="32" t="s">
        <v>368</v>
      </c>
      <c r="D72" s="14">
        <v>6413</v>
      </c>
      <c r="E72" s="15">
        <v>186.62</v>
      </c>
      <c r="F72" s="16">
        <v>4.7000000000000002E-3</v>
      </c>
      <c r="G72" s="16"/>
    </row>
    <row r="73" spans="1:7" x14ac:dyDescent="0.35">
      <c r="A73" s="13" t="s">
        <v>454</v>
      </c>
      <c r="B73" s="32" t="s">
        <v>455</v>
      </c>
      <c r="C73" s="32" t="s">
        <v>349</v>
      </c>
      <c r="D73" s="14">
        <v>24780</v>
      </c>
      <c r="E73" s="15">
        <v>183.41</v>
      </c>
      <c r="F73" s="16">
        <v>4.5999999999999999E-3</v>
      </c>
      <c r="G73" s="16"/>
    </row>
    <row r="74" spans="1:7" x14ac:dyDescent="0.35">
      <c r="A74" s="13" t="s">
        <v>456</v>
      </c>
      <c r="B74" s="32" t="s">
        <v>457</v>
      </c>
      <c r="C74" s="32" t="s">
        <v>436</v>
      </c>
      <c r="D74" s="14">
        <v>10040</v>
      </c>
      <c r="E74" s="15">
        <v>179.49</v>
      </c>
      <c r="F74" s="16">
        <v>4.4999999999999997E-3</v>
      </c>
      <c r="G74" s="16"/>
    </row>
    <row r="75" spans="1:7" x14ac:dyDescent="0.35">
      <c r="A75" s="13" t="s">
        <v>458</v>
      </c>
      <c r="B75" s="32" t="s">
        <v>459</v>
      </c>
      <c r="C75" s="32" t="s">
        <v>340</v>
      </c>
      <c r="D75" s="14">
        <v>138828</v>
      </c>
      <c r="E75" s="15">
        <v>176.58</v>
      </c>
      <c r="F75" s="16">
        <v>4.4000000000000003E-3</v>
      </c>
      <c r="G75" s="16"/>
    </row>
    <row r="76" spans="1:7" x14ac:dyDescent="0.35">
      <c r="A76" s="13" t="s">
        <v>460</v>
      </c>
      <c r="B76" s="32" t="s">
        <v>461</v>
      </c>
      <c r="C76" s="32" t="s">
        <v>321</v>
      </c>
      <c r="D76" s="14">
        <v>16529</v>
      </c>
      <c r="E76" s="15">
        <v>176.24</v>
      </c>
      <c r="F76" s="16">
        <v>4.4000000000000003E-3</v>
      </c>
      <c r="G76" s="16"/>
    </row>
    <row r="77" spans="1:7" x14ac:dyDescent="0.35">
      <c r="A77" s="13" t="s">
        <v>462</v>
      </c>
      <c r="B77" s="32" t="s">
        <v>463</v>
      </c>
      <c r="C77" s="32" t="s">
        <v>414</v>
      </c>
      <c r="D77" s="14">
        <v>10465</v>
      </c>
      <c r="E77" s="15">
        <v>172.91</v>
      </c>
      <c r="F77" s="16">
        <v>4.3E-3</v>
      </c>
      <c r="G77" s="16"/>
    </row>
    <row r="78" spans="1:7" x14ac:dyDescent="0.35">
      <c r="A78" s="13" t="s">
        <v>464</v>
      </c>
      <c r="B78" s="32" t="s">
        <v>465</v>
      </c>
      <c r="C78" s="32" t="s">
        <v>393</v>
      </c>
      <c r="D78" s="14">
        <v>10255</v>
      </c>
      <c r="E78" s="15">
        <v>171.78</v>
      </c>
      <c r="F78" s="16">
        <v>4.3E-3</v>
      </c>
      <c r="G78" s="16"/>
    </row>
    <row r="79" spans="1:7" x14ac:dyDescent="0.35">
      <c r="A79" s="13" t="s">
        <v>466</v>
      </c>
      <c r="B79" s="32" t="s">
        <v>467</v>
      </c>
      <c r="C79" s="32" t="s">
        <v>398</v>
      </c>
      <c r="D79" s="14">
        <v>23438</v>
      </c>
      <c r="E79" s="15">
        <v>170.63</v>
      </c>
      <c r="F79" s="16">
        <v>4.3E-3</v>
      </c>
      <c r="G79" s="16"/>
    </row>
    <row r="80" spans="1:7" x14ac:dyDescent="0.35">
      <c r="A80" s="13" t="s">
        <v>468</v>
      </c>
      <c r="B80" s="32" t="s">
        <v>469</v>
      </c>
      <c r="C80" s="32" t="s">
        <v>365</v>
      </c>
      <c r="D80" s="14">
        <v>25425</v>
      </c>
      <c r="E80" s="15">
        <v>170.25</v>
      </c>
      <c r="F80" s="16">
        <v>4.3E-3</v>
      </c>
      <c r="G80" s="16"/>
    </row>
    <row r="81" spans="1:7" x14ac:dyDescent="0.35">
      <c r="A81" s="13" t="s">
        <v>470</v>
      </c>
      <c r="B81" s="32" t="s">
        <v>471</v>
      </c>
      <c r="C81" s="32" t="s">
        <v>398</v>
      </c>
      <c r="D81" s="14">
        <v>2526</v>
      </c>
      <c r="E81" s="15">
        <v>165.1</v>
      </c>
      <c r="F81" s="16">
        <v>4.1000000000000003E-3</v>
      </c>
      <c r="G81" s="16"/>
    </row>
    <row r="82" spans="1:7" x14ac:dyDescent="0.35">
      <c r="A82" s="13" t="s">
        <v>472</v>
      </c>
      <c r="B82" s="32" t="s">
        <v>473</v>
      </c>
      <c r="C82" s="32" t="s">
        <v>474</v>
      </c>
      <c r="D82" s="14">
        <v>5915</v>
      </c>
      <c r="E82" s="15">
        <v>161.22</v>
      </c>
      <c r="F82" s="16">
        <v>4.0000000000000001E-3</v>
      </c>
      <c r="G82" s="16"/>
    </row>
    <row r="83" spans="1:7" x14ac:dyDescent="0.35">
      <c r="A83" s="13" t="s">
        <v>475</v>
      </c>
      <c r="B83" s="32" t="s">
        <v>476</v>
      </c>
      <c r="C83" s="32" t="s">
        <v>477</v>
      </c>
      <c r="D83" s="14">
        <v>6122</v>
      </c>
      <c r="E83" s="15">
        <v>159.53</v>
      </c>
      <c r="F83" s="16">
        <v>4.0000000000000001E-3</v>
      </c>
      <c r="G83" s="16"/>
    </row>
    <row r="84" spans="1:7" x14ac:dyDescent="0.35">
      <c r="A84" s="13" t="s">
        <v>478</v>
      </c>
      <c r="B84" s="32" t="s">
        <v>479</v>
      </c>
      <c r="C84" s="32" t="s">
        <v>299</v>
      </c>
      <c r="D84" s="14">
        <v>79577</v>
      </c>
      <c r="E84" s="15">
        <v>159.16999999999999</v>
      </c>
      <c r="F84" s="16">
        <v>4.0000000000000001E-3</v>
      </c>
      <c r="G84" s="16"/>
    </row>
    <row r="85" spans="1:7" x14ac:dyDescent="0.35">
      <c r="A85" s="13" t="s">
        <v>480</v>
      </c>
      <c r="B85" s="32" t="s">
        <v>481</v>
      </c>
      <c r="C85" s="32" t="s">
        <v>482</v>
      </c>
      <c r="D85" s="14">
        <v>4212</v>
      </c>
      <c r="E85" s="15">
        <v>155.24</v>
      </c>
      <c r="F85" s="16">
        <v>3.8999999999999998E-3</v>
      </c>
      <c r="G85" s="16"/>
    </row>
    <row r="86" spans="1:7" x14ac:dyDescent="0.35">
      <c r="A86" s="13" t="s">
        <v>483</v>
      </c>
      <c r="B86" s="32" t="s">
        <v>484</v>
      </c>
      <c r="C86" s="32" t="s">
        <v>393</v>
      </c>
      <c r="D86" s="14">
        <v>22679</v>
      </c>
      <c r="E86" s="15">
        <v>150.88999999999999</v>
      </c>
      <c r="F86" s="16">
        <v>3.8E-3</v>
      </c>
      <c r="G86" s="16"/>
    </row>
    <row r="87" spans="1:7" x14ac:dyDescent="0.35">
      <c r="A87" s="13" t="s">
        <v>485</v>
      </c>
      <c r="B87" s="32" t="s">
        <v>486</v>
      </c>
      <c r="C87" s="32" t="s">
        <v>393</v>
      </c>
      <c r="D87" s="14">
        <v>829</v>
      </c>
      <c r="E87" s="15">
        <v>148.69</v>
      </c>
      <c r="F87" s="16">
        <v>3.7000000000000002E-3</v>
      </c>
      <c r="G87" s="16"/>
    </row>
    <row r="88" spans="1:7" x14ac:dyDescent="0.35">
      <c r="A88" s="13" t="s">
        <v>487</v>
      </c>
      <c r="B88" s="32" t="s">
        <v>488</v>
      </c>
      <c r="C88" s="32" t="s">
        <v>356</v>
      </c>
      <c r="D88" s="14">
        <v>49507</v>
      </c>
      <c r="E88" s="15">
        <v>147.88</v>
      </c>
      <c r="F88" s="16">
        <v>3.7000000000000002E-3</v>
      </c>
      <c r="G88" s="16"/>
    </row>
    <row r="89" spans="1:7" x14ac:dyDescent="0.35">
      <c r="A89" s="13" t="s">
        <v>489</v>
      </c>
      <c r="B89" s="32" t="s">
        <v>490</v>
      </c>
      <c r="C89" s="32" t="s">
        <v>414</v>
      </c>
      <c r="D89" s="14">
        <v>9269</v>
      </c>
      <c r="E89" s="15">
        <v>145.36000000000001</v>
      </c>
      <c r="F89" s="16">
        <v>3.5999999999999999E-3</v>
      </c>
      <c r="G89" s="16"/>
    </row>
    <row r="90" spans="1:7" x14ac:dyDescent="0.35">
      <c r="A90" s="13" t="s">
        <v>491</v>
      </c>
      <c r="B90" s="32" t="s">
        <v>492</v>
      </c>
      <c r="C90" s="32" t="s">
        <v>421</v>
      </c>
      <c r="D90" s="14">
        <v>8552</v>
      </c>
      <c r="E90" s="15">
        <v>139.74</v>
      </c>
      <c r="F90" s="16">
        <v>3.5000000000000001E-3</v>
      </c>
      <c r="G90" s="16"/>
    </row>
    <row r="91" spans="1:7" x14ac:dyDescent="0.35">
      <c r="A91" s="13" t="s">
        <v>493</v>
      </c>
      <c r="B91" s="32" t="s">
        <v>494</v>
      </c>
      <c r="C91" s="32" t="s">
        <v>321</v>
      </c>
      <c r="D91" s="14">
        <v>8010</v>
      </c>
      <c r="E91" s="15">
        <v>135.79</v>
      </c>
      <c r="F91" s="16">
        <v>3.3999999999999998E-3</v>
      </c>
      <c r="G91" s="16"/>
    </row>
    <row r="92" spans="1:7" x14ac:dyDescent="0.35">
      <c r="A92" s="13" t="s">
        <v>495</v>
      </c>
      <c r="B92" s="32" t="s">
        <v>496</v>
      </c>
      <c r="C92" s="32" t="s">
        <v>356</v>
      </c>
      <c r="D92" s="14">
        <v>14785</v>
      </c>
      <c r="E92" s="15">
        <v>131.08000000000001</v>
      </c>
      <c r="F92" s="16">
        <v>3.3E-3</v>
      </c>
      <c r="G92" s="16"/>
    </row>
    <row r="93" spans="1:7" x14ac:dyDescent="0.35">
      <c r="A93" s="13" t="s">
        <v>497</v>
      </c>
      <c r="B93" s="32" t="s">
        <v>498</v>
      </c>
      <c r="C93" s="32" t="s">
        <v>414</v>
      </c>
      <c r="D93" s="14">
        <v>3880</v>
      </c>
      <c r="E93" s="15">
        <v>127.03</v>
      </c>
      <c r="F93" s="16">
        <v>3.2000000000000002E-3</v>
      </c>
      <c r="G93" s="16"/>
    </row>
    <row r="94" spans="1:7" x14ac:dyDescent="0.35">
      <c r="A94" s="13" t="s">
        <v>499</v>
      </c>
      <c r="B94" s="32" t="s">
        <v>500</v>
      </c>
      <c r="C94" s="32" t="s">
        <v>340</v>
      </c>
      <c r="D94" s="14">
        <v>19002</v>
      </c>
      <c r="E94" s="15">
        <v>122.12</v>
      </c>
      <c r="F94" s="16">
        <v>3.0999999999999999E-3</v>
      </c>
      <c r="G94" s="16"/>
    </row>
    <row r="95" spans="1:7" x14ac:dyDescent="0.35">
      <c r="A95" s="13" t="s">
        <v>501</v>
      </c>
      <c r="B95" s="32" t="s">
        <v>502</v>
      </c>
      <c r="C95" s="32" t="s">
        <v>299</v>
      </c>
      <c r="D95" s="14">
        <v>120705</v>
      </c>
      <c r="E95" s="15">
        <v>120.85</v>
      </c>
      <c r="F95" s="16">
        <v>3.0000000000000001E-3</v>
      </c>
      <c r="G95" s="16"/>
    </row>
    <row r="96" spans="1:7" x14ac:dyDescent="0.35">
      <c r="A96" s="13" t="s">
        <v>503</v>
      </c>
      <c r="B96" s="32" t="s">
        <v>504</v>
      </c>
      <c r="C96" s="32" t="s">
        <v>321</v>
      </c>
      <c r="D96" s="14">
        <v>3937</v>
      </c>
      <c r="E96" s="15">
        <v>115.44</v>
      </c>
      <c r="F96" s="16">
        <v>2.8999999999999998E-3</v>
      </c>
      <c r="G96" s="16"/>
    </row>
    <row r="97" spans="1:7" x14ac:dyDescent="0.35">
      <c r="A97" s="13" t="s">
        <v>505</v>
      </c>
      <c r="B97" s="32" t="s">
        <v>506</v>
      </c>
      <c r="C97" s="32" t="s">
        <v>349</v>
      </c>
      <c r="D97" s="14">
        <v>1067</v>
      </c>
      <c r="E97" s="15">
        <v>93.88</v>
      </c>
      <c r="F97" s="16">
        <v>2.3999999999999998E-3</v>
      </c>
      <c r="G97" s="16"/>
    </row>
    <row r="98" spans="1:7" x14ac:dyDescent="0.35">
      <c r="A98" s="13" t="s">
        <v>507</v>
      </c>
      <c r="B98" s="32" t="s">
        <v>508</v>
      </c>
      <c r="C98" s="32" t="s">
        <v>509</v>
      </c>
      <c r="D98" s="14">
        <v>19275</v>
      </c>
      <c r="E98" s="15">
        <v>83.03</v>
      </c>
      <c r="F98" s="16">
        <v>2.0999999999999999E-3</v>
      </c>
      <c r="G98" s="16"/>
    </row>
    <row r="99" spans="1:7" x14ac:dyDescent="0.35">
      <c r="A99" s="13" t="s">
        <v>510</v>
      </c>
      <c r="B99" s="32" t="s">
        <v>511</v>
      </c>
      <c r="C99" s="32" t="s">
        <v>356</v>
      </c>
      <c r="D99" s="14">
        <v>28913</v>
      </c>
      <c r="E99" s="15">
        <v>36.840000000000003</v>
      </c>
      <c r="F99" s="16">
        <v>8.9999999999999998E-4</v>
      </c>
      <c r="G99" s="16"/>
    </row>
    <row r="100" spans="1:7" x14ac:dyDescent="0.35">
      <c r="A100" s="13" t="s">
        <v>512</v>
      </c>
      <c r="B100" s="32" t="s">
        <v>513</v>
      </c>
      <c r="C100" s="32" t="s">
        <v>310</v>
      </c>
      <c r="D100" s="14">
        <v>14358</v>
      </c>
      <c r="E100" s="15">
        <v>15.28</v>
      </c>
      <c r="F100" s="16">
        <v>4.0000000000000002E-4</v>
      </c>
      <c r="G100" s="16"/>
    </row>
    <row r="101" spans="1:7" x14ac:dyDescent="0.35">
      <c r="A101" s="17" t="s">
        <v>193</v>
      </c>
      <c r="B101" s="33"/>
      <c r="C101" s="33"/>
      <c r="D101" s="18"/>
      <c r="E101" s="37">
        <v>38741.519999999997</v>
      </c>
      <c r="F101" s="38">
        <v>0.97240000000000004</v>
      </c>
      <c r="G101" s="21"/>
    </row>
    <row r="102" spans="1:7" x14ac:dyDescent="0.35">
      <c r="A102" s="17" t="s">
        <v>514</v>
      </c>
      <c r="B102" s="32"/>
      <c r="C102" s="32"/>
      <c r="D102" s="14"/>
      <c r="E102" s="15"/>
      <c r="F102" s="16"/>
      <c r="G102" s="16"/>
    </row>
    <row r="103" spans="1:7" x14ac:dyDescent="0.35">
      <c r="A103" s="17" t="s">
        <v>193</v>
      </c>
      <c r="B103" s="32"/>
      <c r="C103" s="32"/>
      <c r="D103" s="14"/>
      <c r="E103" s="39" t="s">
        <v>131</v>
      </c>
      <c r="F103" s="40" t="s">
        <v>131</v>
      </c>
      <c r="G103" s="16"/>
    </row>
    <row r="104" spans="1:7" x14ac:dyDescent="0.35">
      <c r="A104" s="24" t="s">
        <v>196</v>
      </c>
      <c r="B104" s="34"/>
      <c r="C104" s="34"/>
      <c r="D104" s="25"/>
      <c r="E104" s="29">
        <v>38741.519999999997</v>
      </c>
      <c r="F104" s="30">
        <v>0.97240000000000004</v>
      </c>
      <c r="G104" s="21"/>
    </row>
    <row r="105" spans="1:7" x14ac:dyDescent="0.35">
      <c r="A105" s="13"/>
      <c r="B105" s="32"/>
      <c r="C105" s="32"/>
      <c r="D105" s="14"/>
      <c r="E105" s="15"/>
      <c r="F105" s="16"/>
      <c r="G105" s="16"/>
    </row>
    <row r="106" spans="1:7" x14ac:dyDescent="0.35">
      <c r="A106" s="13"/>
      <c r="B106" s="32"/>
      <c r="C106" s="32"/>
      <c r="D106" s="14"/>
      <c r="E106" s="15"/>
      <c r="F106" s="16"/>
      <c r="G106" s="16"/>
    </row>
    <row r="107" spans="1:7" x14ac:dyDescent="0.35">
      <c r="A107" s="17" t="s">
        <v>205</v>
      </c>
      <c r="B107" s="32"/>
      <c r="C107" s="32"/>
      <c r="D107" s="14"/>
      <c r="E107" s="15"/>
      <c r="F107" s="16"/>
      <c r="G107" s="16"/>
    </row>
    <row r="108" spans="1:7" x14ac:dyDescent="0.35">
      <c r="A108" s="13" t="s">
        <v>206</v>
      </c>
      <c r="B108" s="32"/>
      <c r="C108" s="32"/>
      <c r="D108" s="14"/>
      <c r="E108" s="15">
        <v>1111.8</v>
      </c>
      <c r="F108" s="16">
        <v>2.7900000000000001E-2</v>
      </c>
      <c r="G108" s="16">
        <v>6.6451999999999997E-2</v>
      </c>
    </row>
    <row r="109" spans="1:7" x14ac:dyDescent="0.35">
      <c r="A109" s="17" t="s">
        <v>193</v>
      </c>
      <c r="B109" s="33"/>
      <c r="C109" s="33"/>
      <c r="D109" s="18"/>
      <c r="E109" s="37">
        <v>1111.8</v>
      </c>
      <c r="F109" s="38">
        <v>2.7900000000000001E-2</v>
      </c>
      <c r="G109" s="21"/>
    </row>
    <row r="110" spans="1:7" x14ac:dyDescent="0.35">
      <c r="A110" s="13"/>
      <c r="B110" s="32"/>
      <c r="C110" s="32"/>
      <c r="D110" s="14"/>
      <c r="E110" s="15"/>
      <c r="F110" s="16"/>
      <c r="G110" s="16"/>
    </row>
    <row r="111" spans="1:7" x14ac:dyDescent="0.35">
      <c r="A111" s="24" t="s">
        <v>196</v>
      </c>
      <c r="B111" s="34"/>
      <c r="C111" s="34"/>
      <c r="D111" s="25"/>
      <c r="E111" s="19">
        <v>1111.8</v>
      </c>
      <c r="F111" s="20">
        <v>2.7900000000000001E-2</v>
      </c>
      <c r="G111" s="21"/>
    </row>
    <row r="112" spans="1:7" x14ac:dyDescent="0.35">
      <c r="A112" s="13" t="s">
        <v>207</v>
      </c>
      <c r="B112" s="32"/>
      <c r="C112" s="32"/>
      <c r="D112" s="14"/>
      <c r="E112" s="15">
        <v>0.20241419999999999</v>
      </c>
      <c r="F112" s="16">
        <v>5.0000000000000004E-6</v>
      </c>
      <c r="G112" s="16"/>
    </row>
    <row r="113" spans="1:7" x14ac:dyDescent="0.35">
      <c r="A113" s="13" t="s">
        <v>208</v>
      </c>
      <c r="B113" s="32"/>
      <c r="C113" s="32"/>
      <c r="D113" s="14"/>
      <c r="E113" s="36">
        <v>-27.322414200000001</v>
      </c>
      <c r="F113" s="26">
        <v>-3.0499999999999999E-4</v>
      </c>
      <c r="G113" s="16">
        <v>6.6451999999999997E-2</v>
      </c>
    </row>
    <row r="114" spans="1:7" x14ac:dyDescent="0.35">
      <c r="A114" s="27" t="s">
        <v>209</v>
      </c>
      <c r="B114" s="35"/>
      <c r="C114" s="35"/>
      <c r="D114" s="28"/>
      <c r="E114" s="29">
        <v>39826.199999999997</v>
      </c>
      <c r="F114" s="30">
        <v>1</v>
      </c>
      <c r="G114" s="30"/>
    </row>
    <row r="119" spans="1:7" x14ac:dyDescent="0.35">
      <c r="A119" s="1" t="s">
        <v>212</v>
      </c>
    </row>
    <row r="120" spans="1:7" x14ac:dyDescent="0.35">
      <c r="A120" s="48" t="s">
        <v>213</v>
      </c>
      <c r="B120" s="3" t="s">
        <v>131</v>
      </c>
    </row>
    <row r="121" spans="1:7" x14ac:dyDescent="0.35">
      <c r="A121" t="s">
        <v>214</v>
      </c>
    </row>
    <row r="122" spans="1:7" x14ac:dyDescent="0.35">
      <c r="A122" t="s">
        <v>267</v>
      </c>
      <c r="B122" t="s">
        <v>216</v>
      </c>
      <c r="C122" t="s">
        <v>216</v>
      </c>
    </row>
    <row r="123" spans="1:7" x14ac:dyDescent="0.35">
      <c r="B123" s="49">
        <v>45625</v>
      </c>
      <c r="C123" s="49">
        <v>45657</v>
      </c>
    </row>
    <row r="124" spans="1:7" x14ac:dyDescent="0.35">
      <c r="A124" t="s">
        <v>515</v>
      </c>
      <c r="B124">
        <v>128.38</v>
      </c>
      <c r="C124">
        <v>127.41</v>
      </c>
    </row>
    <row r="125" spans="1:7" x14ac:dyDescent="0.35">
      <c r="A125" t="s">
        <v>269</v>
      </c>
      <c r="B125">
        <v>43.41</v>
      </c>
      <c r="C125">
        <v>43.09</v>
      </c>
    </row>
    <row r="126" spans="1:7" x14ac:dyDescent="0.35">
      <c r="A126" t="s">
        <v>516</v>
      </c>
      <c r="B126">
        <v>109.68</v>
      </c>
      <c r="C126">
        <v>108.7</v>
      </c>
    </row>
    <row r="127" spans="1:7" x14ac:dyDescent="0.35">
      <c r="A127" t="s">
        <v>271</v>
      </c>
      <c r="B127">
        <v>29.36</v>
      </c>
      <c r="C127">
        <v>29.09</v>
      </c>
    </row>
    <row r="129" spans="1:4" x14ac:dyDescent="0.35">
      <c r="A129" t="s">
        <v>218</v>
      </c>
      <c r="B129" s="3" t="s">
        <v>131</v>
      </c>
    </row>
    <row r="130" spans="1:4" x14ac:dyDescent="0.35">
      <c r="A130" t="s">
        <v>219</v>
      </c>
      <c r="B130" s="3" t="s">
        <v>131</v>
      </c>
    </row>
    <row r="131" spans="1:4" ht="30" customHeight="1" x14ac:dyDescent="0.35">
      <c r="A131" s="48" t="s">
        <v>220</v>
      </c>
      <c r="B131" s="3" t="s">
        <v>131</v>
      </c>
    </row>
    <row r="132" spans="1:4" ht="30" customHeight="1" x14ac:dyDescent="0.35">
      <c r="A132" s="48" t="s">
        <v>221</v>
      </c>
      <c r="B132" s="3" t="s">
        <v>131</v>
      </c>
    </row>
    <row r="133" spans="1:4" x14ac:dyDescent="0.35">
      <c r="A133" t="s">
        <v>517</v>
      </c>
      <c r="B133" s="50">
        <v>0.24260000000000001</v>
      </c>
    </row>
    <row r="134" spans="1:4" ht="45" customHeight="1" x14ac:dyDescent="0.35">
      <c r="A134" s="48" t="s">
        <v>223</v>
      </c>
      <c r="B134" s="3" t="s">
        <v>131</v>
      </c>
    </row>
    <row r="135" spans="1:4" x14ac:dyDescent="0.35">
      <c r="B135" s="3"/>
    </row>
    <row r="136" spans="1:4" ht="30" customHeight="1" x14ac:dyDescent="0.35">
      <c r="A136" s="48" t="s">
        <v>224</v>
      </c>
      <c r="B136" s="3" t="s">
        <v>131</v>
      </c>
    </row>
    <row r="137" spans="1:4" ht="30" customHeight="1" x14ac:dyDescent="0.35">
      <c r="A137" s="48" t="s">
        <v>225</v>
      </c>
      <c r="B137" t="s">
        <v>131</v>
      </c>
    </row>
    <row r="138" spans="1:4" ht="30" customHeight="1" x14ac:dyDescent="0.35">
      <c r="A138" s="48" t="s">
        <v>226</v>
      </c>
      <c r="B138" s="3" t="s">
        <v>131</v>
      </c>
    </row>
    <row r="139" spans="1:4" ht="30" customHeight="1" x14ac:dyDescent="0.35">
      <c r="A139" s="48" t="s">
        <v>227</v>
      </c>
      <c r="B139" s="3" t="s">
        <v>131</v>
      </c>
    </row>
    <row r="141" spans="1:4" ht="70" customHeight="1" x14ac:dyDescent="0.35">
      <c r="A141" s="71" t="s">
        <v>237</v>
      </c>
      <c r="B141" s="71" t="s">
        <v>238</v>
      </c>
      <c r="C141" s="71" t="s">
        <v>5</v>
      </c>
      <c r="D141" s="71" t="s">
        <v>6</v>
      </c>
    </row>
    <row r="142" spans="1:4" ht="70" customHeight="1" x14ac:dyDescent="0.35">
      <c r="A142" s="71" t="s">
        <v>518</v>
      </c>
      <c r="B142" s="71"/>
      <c r="C142" s="71" t="s">
        <v>15</v>
      </c>
      <c r="D142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H46"/>
  <sheetViews>
    <sheetView showGridLines="0" workbookViewId="0">
      <pane ySplit="4" topLeftCell="A5" activePane="bottomLeft" state="frozen"/>
      <selection pane="bottomLeft" activeCell="A5" sqref="A5"/>
    </sheetView>
  </sheetViews>
  <sheetFormatPr defaultRowHeight="14.5" x14ac:dyDescent="0.35"/>
  <cols>
    <col min="1" max="1" width="50.54296875" customWidth="1"/>
    <col min="2" max="2" width="22" bestFit="1" customWidth="1"/>
    <col min="3" max="3" width="26.7265625" customWidth="1"/>
    <col min="4" max="4" width="22" customWidth="1"/>
    <col min="5" max="5" width="16.453125" customWidth="1"/>
    <col min="6" max="6" width="22" customWidth="1"/>
    <col min="7" max="7" width="6.1796875" style="2" bestFit="1" customWidth="1"/>
    <col min="12" max="12" width="70.26953125" bestFit="1" customWidth="1"/>
    <col min="13" max="13" width="10.81640625" bestFit="1" customWidth="1"/>
    <col min="14" max="14" width="10.54296875" bestFit="1" customWidth="1"/>
    <col min="15" max="15" width="12" bestFit="1" customWidth="1"/>
    <col min="16" max="16" width="12.54296875" customWidth="1"/>
  </cols>
  <sheetData>
    <row r="1" spans="1:8" ht="36.75" customHeight="1" x14ac:dyDescent="0.35">
      <c r="A1" s="74" t="s">
        <v>2542</v>
      </c>
      <c r="B1" s="75"/>
      <c r="C1" s="75"/>
      <c r="D1" s="75"/>
      <c r="E1" s="75"/>
      <c r="F1" s="75"/>
      <c r="G1" s="76"/>
      <c r="H1" s="47" t="str">
        <f>HYPERLINK("[EDEL_Portfolio Monthly Notes 31-Dec-2024.xlsx]Index!A1","Index")</f>
        <v>Index</v>
      </c>
    </row>
    <row r="2" spans="1:8" ht="19.5" customHeight="1" x14ac:dyDescent="0.35">
      <c r="A2" s="74" t="s">
        <v>2543</v>
      </c>
      <c r="B2" s="75"/>
      <c r="C2" s="75"/>
      <c r="D2" s="75"/>
      <c r="E2" s="75"/>
      <c r="F2" s="75"/>
      <c r="G2" s="76"/>
    </row>
    <row r="4" spans="1:8" ht="48" customHeight="1" x14ac:dyDescent="0.35">
      <c r="A4" s="4" t="s">
        <v>123</v>
      </c>
      <c r="B4" s="4" t="s">
        <v>124</v>
      </c>
      <c r="C4" s="4" t="s">
        <v>125</v>
      </c>
      <c r="D4" s="5" t="s">
        <v>126</v>
      </c>
      <c r="E4" s="6" t="s">
        <v>127</v>
      </c>
      <c r="F4" s="6" t="s">
        <v>128</v>
      </c>
      <c r="G4" s="7" t="s">
        <v>129</v>
      </c>
    </row>
    <row r="5" spans="1:8" x14ac:dyDescent="0.35">
      <c r="A5" s="8"/>
      <c r="B5" s="31"/>
      <c r="C5" s="31"/>
      <c r="D5" s="9"/>
      <c r="E5" s="10"/>
      <c r="F5" s="11"/>
      <c r="G5" s="12"/>
    </row>
    <row r="6" spans="1:8" x14ac:dyDescent="0.35">
      <c r="A6" s="13"/>
      <c r="B6" s="32"/>
      <c r="C6" s="32"/>
      <c r="D6" s="14"/>
      <c r="E6" s="15"/>
      <c r="F6" s="16"/>
      <c r="G6" s="16"/>
    </row>
    <row r="7" spans="1:8" x14ac:dyDescent="0.35">
      <c r="A7" s="17" t="s">
        <v>617</v>
      </c>
      <c r="B7" s="32"/>
      <c r="C7" s="32"/>
      <c r="D7" s="14"/>
      <c r="E7" s="15"/>
      <c r="F7" s="16"/>
      <c r="G7" s="16"/>
    </row>
    <row r="8" spans="1:8" x14ac:dyDescent="0.35">
      <c r="A8" s="17" t="s">
        <v>618</v>
      </c>
      <c r="B8" s="33"/>
      <c r="C8" s="33"/>
      <c r="D8" s="18"/>
      <c r="E8" s="41"/>
      <c r="F8" s="21"/>
      <c r="G8" s="21"/>
    </row>
    <row r="9" spans="1:8" x14ac:dyDescent="0.35">
      <c r="A9" s="13" t="s">
        <v>2544</v>
      </c>
      <c r="B9" s="32" t="s">
        <v>2545</v>
      </c>
      <c r="C9" s="32"/>
      <c r="D9" s="14">
        <v>58773.58</v>
      </c>
      <c r="E9" s="15">
        <v>9592.2199999999993</v>
      </c>
      <c r="F9" s="16">
        <v>0.99509999999999998</v>
      </c>
      <c r="G9" s="16"/>
    </row>
    <row r="10" spans="1:8" x14ac:dyDescent="0.35">
      <c r="A10" s="17" t="s">
        <v>193</v>
      </c>
      <c r="B10" s="33"/>
      <c r="C10" s="33"/>
      <c r="D10" s="18"/>
      <c r="E10" s="19">
        <v>9592.2199999999993</v>
      </c>
      <c r="F10" s="20">
        <v>0.99509999999999998</v>
      </c>
      <c r="G10" s="21"/>
    </row>
    <row r="11" spans="1:8" x14ac:dyDescent="0.35">
      <c r="A11" s="13"/>
      <c r="B11" s="32"/>
      <c r="C11" s="32"/>
      <c r="D11" s="14"/>
      <c r="E11" s="15"/>
      <c r="F11" s="16"/>
      <c r="G11" s="16"/>
    </row>
    <row r="12" spans="1:8" x14ac:dyDescent="0.35">
      <c r="A12" s="24" t="s">
        <v>196</v>
      </c>
      <c r="B12" s="34"/>
      <c r="C12" s="34"/>
      <c r="D12" s="25"/>
      <c r="E12" s="19">
        <v>9592.2199999999993</v>
      </c>
      <c r="F12" s="20">
        <v>0.99509999999999998</v>
      </c>
      <c r="G12" s="21"/>
    </row>
    <row r="13" spans="1:8" x14ac:dyDescent="0.35">
      <c r="A13" s="13"/>
      <c r="B13" s="32"/>
      <c r="C13" s="32"/>
      <c r="D13" s="14"/>
      <c r="E13" s="15"/>
      <c r="F13" s="16"/>
      <c r="G13" s="16"/>
    </row>
    <row r="14" spans="1:8" x14ac:dyDescent="0.35">
      <c r="A14" s="17" t="s">
        <v>205</v>
      </c>
      <c r="B14" s="32"/>
      <c r="C14" s="32"/>
      <c r="D14" s="14"/>
      <c r="E14" s="15"/>
      <c r="F14" s="16"/>
      <c r="G14" s="16"/>
    </row>
    <row r="15" spans="1:8" x14ac:dyDescent="0.35">
      <c r="A15" s="13" t="s">
        <v>206</v>
      </c>
      <c r="B15" s="32"/>
      <c r="C15" s="32"/>
      <c r="D15" s="14"/>
      <c r="E15" s="15">
        <v>79.989999999999995</v>
      </c>
      <c r="F15" s="16">
        <v>8.3000000000000001E-3</v>
      </c>
      <c r="G15" s="16">
        <v>6.6451999999999997E-2</v>
      </c>
    </row>
    <row r="16" spans="1:8" x14ac:dyDescent="0.35">
      <c r="A16" s="17" t="s">
        <v>193</v>
      </c>
      <c r="B16" s="33"/>
      <c r="C16" s="33"/>
      <c r="D16" s="18"/>
      <c r="E16" s="19">
        <v>79.989999999999995</v>
      </c>
      <c r="F16" s="20">
        <v>8.3000000000000001E-3</v>
      </c>
      <c r="G16" s="21"/>
    </row>
    <row r="17" spans="1:7" x14ac:dyDescent="0.35">
      <c r="A17" s="13"/>
      <c r="B17" s="32"/>
      <c r="C17" s="32"/>
      <c r="D17" s="14"/>
      <c r="E17" s="15"/>
      <c r="F17" s="16"/>
      <c r="G17" s="16"/>
    </row>
    <row r="18" spans="1:7" x14ac:dyDescent="0.35">
      <c r="A18" s="24" t="s">
        <v>196</v>
      </c>
      <c r="B18" s="34"/>
      <c r="C18" s="34"/>
      <c r="D18" s="25"/>
      <c r="E18" s="19">
        <v>79.989999999999995</v>
      </c>
      <c r="F18" s="20">
        <v>8.3000000000000001E-3</v>
      </c>
      <c r="G18" s="21"/>
    </row>
    <row r="19" spans="1:7" x14ac:dyDescent="0.35">
      <c r="A19" s="13" t="s">
        <v>207</v>
      </c>
      <c r="B19" s="32"/>
      <c r="C19" s="32"/>
      <c r="D19" s="14"/>
      <c r="E19" s="15">
        <v>1.4562200000000001E-2</v>
      </c>
      <c r="F19" s="16">
        <v>9.9999999999999995E-7</v>
      </c>
      <c r="G19" s="16"/>
    </row>
    <row r="20" spans="1:7" x14ac:dyDescent="0.35">
      <c r="A20" s="13" t="s">
        <v>208</v>
      </c>
      <c r="B20" s="32"/>
      <c r="C20" s="32"/>
      <c r="D20" s="14"/>
      <c r="E20" s="36">
        <v>-33.1945622</v>
      </c>
      <c r="F20" s="26">
        <v>-3.4009999999999999E-3</v>
      </c>
      <c r="G20" s="16">
        <v>6.6450999999999996E-2</v>
      </c>
    </row>
    <row r="21" spans="1:7" x14ac:dyDescent="0.35">
      <c r="A21" s="27" t="s">
        <v>209</v>
      </c>
      <c r="B21" s="35"/>
      <c r="C21" s="35"/>
      <c r="D21" s="28"/>
      <c r="E21" s="29">
        <v>9639.0300000000007</v>
      </c>
      <c r="F21" s="30">
        <v>1</v>
      </c>
      <c r="G21" s="30"/>
    </row>
    <row r="26" spans="1:7" x14ac:dyDescent="0.35">
      <c r="A26" s="1" t="s">
        <v>212</v>
      </c>
    </row>
    <row r="27" spans="1:7" x14ac:dyDescent="0.35">
      <c r="A27" s="48" t="s">
        <v>213</v>
      </c>
      <c r="B27" s="3" t="s">
        <v>131</v>
      </c>
    </row>
    <row r="28" spans="1:7" x14ac:dyDescent="0.35">
      <c r="A28" t="s">
        <v>214</v>
      </c>
    </row>
    <row r="29" spans="1:7" x14ac:dyDescent="0.35">
      <c r="A29" t="s">
        <v>267</v>
      </c>
      <c r="B29" t="s">
        <v>216</v>
      </c>
      <c r="C29" t="s">
        <v>216</v>
      </c>
    </row>
    <row r="30" spans="1:7" x14ac:dyDescent="0.35">
      <c r="B30" s="49">
        <v>45625</v>
      </c>
      <c r="C30" s="49">
        <v>45656</v>
      </c>
    </row>
    <row r="31" spans="1:7" x14ac:dyDescent="0.35">
      <c r="A31" t="s">
        <v>515</v>
      </c>
      <c r="B31">
        <v>31.088000000000001</v>
      </c>
      <c r="C31">
        <v>30.988</v>
      </c>
    </row>
    <row r="32" spans="1:7" x14ac:dyDescent="0.35">
      <c r="A32" t="s">
        <v>516</v>
      </c>
      <c r="B32">
        <v>27.977</v>
      </c>
      <c r="C32">
        <v>27.869</v>
      </c>
    </row>
    <row r="34" spans="1:4" x14ac:dyDescent="0.35">
      <c r="A34" t="s">
        <v>218</v>
      </c>
      <c r="B34" s="3" t="s">
        <v>131</v>
      </c>
    </row>
    <row r="35" spans="1:4" x14ac:dyDescent="0.35">
      <c r="A35" t="s">
        <v>219</v>
      </c>
      <c r="B35" s="3" t="s">
        <v>131</v>
      </c>
    </row>
    <row r="36" spans="1:4" ht="30" customHeight="1" x14ac:dyDescent="0.35">
      <c r="A36" s="48" t="s">
        <v>220</v>
      </c>
      <c r="B36" s="3" t="s">
        <v>131</v>
      </c>
    </row>
    <row r="37" spans="1:4" ht="30" customHeight="1" x14ac:dyDescent="0.35">
      <c r="A37" s="48" t="s">
        <v>221</v>
      </c>
      <c r="B37" s="50">
        <v>9592.2233175000001</v>
      </c>
    </row>
    <row r="38" spans="1:4" ht="45" customHeight="1" x14ac:dyDescent="0.35">
      <c r="A38" s="48" t="s">
        <v>621</v>
      </c>
      <c r="B38" s="3" t="s">
        <v>131</v>
      </c>
    </row>
    <row r="39" spans="1:4" x14ac:dyDescent="0.35">
      <c r="B39" s="3"/>
    </row>
    <row r="40" spans="1:4" ht="30" customHeight="1" x14ac:dyDescent="0.35">
      <c r="A40" s="48" t="s">
        <v>622</v>
      </c>
      <c r="B40" s="3" t="s">
        <v>131</v>
      </c>
    </row>
    <row r="41" spans="1:4" ht="30" customHeight="1" x14ac:dyDescent="0.35">
      <c r="A41" s="48" t="s">
        <v>623</v>
      </c>
      <c r="B41" t="s">
        <v>131</v>
      </c>
    </row>
    <row r="42" spans="1:4" ht="30" customHeight="1" x14ac:dyDescent="0.35">
      <c r="A42" s="48" t="s">
        <v>624</v>
      </c>
      <c r="B42" s="3" t="s">
        <v>131</v>
      </c>
    </row>
    <row r="43" spans="1:4" ht="30" customHeight="1" x14ac:dyDescent="0.35">
      <c r="A43" s="48" t="s">
        <v>625</v>
      </c>
      <c r="B43" s="3" t="s">
        <v>131</v>
      </c>
    </row>
    <row r="45" spans="1:4" ht="70" customHeight="1" x14ac:dyDescent="0.35">
      <c r="A45" s="71" t="s">
        <v>237</v>
      </c>
      <c r="B45" s="71" t="s">
        <v>238</v>
      </c>
      <c r="C45" s="71" t="s">
        <v>5</v>
      </c>
      <c r="D45" s="71" t="s">
        <v>6</v>
      </c>
    </row>
    <row r="46" spans="1:4" ht="70" customHeight="1" x14ac:dyDescent="0.35">
      <c r="A46" s="71" t="s">
        <v>2546</v>
      </c>
      <c r="B46" s="71"/>
      <c r="C46" s="71" t="s">
        <v>100</v>
      </c>
      <c r="D46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H46"/>
  <sheetViews>
    <sheetView showGridLines="0" workbookViewId="0">
      <pane ySplit="4" topLeftCell="A5" activePane="bottomLeft" state="frozen"/>
      <selection pane="bottomLeft" activeCell="A5" sqref="A5"/>
    </sheetView>
  </sheetViews>
  <sheetFormatPr defaultRowHeight="14.5" x14ac:dyDescent="0.35"/>
  <cols>
    <col min="1" max="1" width="50.54296875" customWidth="1"/>
    <col min="2" max="2" width="22" bestFit="1" customWidth="1"/>
    <col min="3" max="3" width="26.7265625" customWidth="1"/>
    <col min="4" max="4" width="22" customWidth="1"/>
    <col min="5" max="5" width="16.453125" customWidth="1"/>
    <col min="6" max="6" width="22" customWidth="1"/>
    <col min="7" max="7" width="6.1796875" style="2" bestFit="1" customWidth="1"/>
    <col min="12" max="12" width="70.26953125" bestFit="1" customWidth="1"/>
    <col min="13" max="13" width="10.81640625" bestFit="1" customWidth="1"/>
    <col min="14" max="14" width="10.54296875" bestFit="1" customWidth="1"/>
    <col min="15" max="15" width="12" bestFit="1" customWidth="1"/>
    <col min="16" max="16" width="12.54296875" customWidth="1"/>
  </cols>
  <sheetData>
    <row r="1" spans="1:8" ht="36.75" customHeight="1" x14ac:dyDescent="0.35">
      <c r="A1" s="74" t="s">
        <v>2547</v>
      </c>
      <c r="B1" s="75"/>
      <c r="C1" s="75"/>
      <c r="D1" s="75"/>
      <c r="E1" s="75"/>
      <c r="F1" s="75"/>
      <c r="G1" s="76"/>
      <c r="H1" s="47" t="str">
        <f>HYPERLINK("[EDEL_Portfolio Monthly Notes 31-Dec-2024.xlsx]Index!A1","Index")</f>
        <v>Index</v>
      </c>
    </row>
    <row r="2" spans="1:8" ht="19.5" customHeight="1" x14ac:dyDescent="0.35">
      <c r="A2" s="74" t="s">
        <v>2548</v>
      </c>
      <c r="B2" s="75"/>
      <c r="C2" s="75"/>
      <c r="D2" s="75"/>
      <c r="E2" s="75"/>
      <c r="F2" s="75"/>
      <c r="G2" s="76"/>
    </row>
    <row r="4" spans="1:8" ht="48" customHeight="1" x14ac:dyDescent="0.35">
      <c r="A4" s="4" t="s">
        <v>123</v>
      </c>
      <c r="B4" s="4" t="s">
        <v>124</v>
      </c>
      <c r="C4" s="4" t="s">
        <v>125</v>
      </c>
      <c r="D4" s="5" t="s">
        <v>126</v>
      </c>
      <c r="E4" s="6" t="s">
        <v>127</v>
      </c>
      <c r="F4" s="6" t="s">
        <v>128</v>
      </c>
      <c r="G4" s="7" t="s">
        <v>129</v>
      </c>
    </row>
    <row r="5" spans="1:8" x14ac:dyDescent="0.35">
      <c r="A5" s="8"/>
      <c r="B5" s="31"/>
      <c r="C5" s="31"/>
      <c r="D5" s="9"/>
      <c r="E5" s="10"/>
      <c r="F5" s="11"/>
      <c r="G5" s="12"/>
    </row>
    <row r="6" spans="1:8" x14ac:dyDescent="0.35">
      <c r="A6" s="13"/>
      <c r="B6" s="32"/>
      <c r="C6" s="32"/>
      <c r="D6" s="14"/>
      <c r="E6" s="15"/>
      <c r="F6" s="16"/>
      <c r="G6" s="16"/>
    </row>
    <row r="7" spans="1:8" x14ac:dyDescent="0.35">
      <c r="A7" s="17" t="s">
        <v>617</v>
      </c>
      <c r="B7" s="32"/>
      <c r="C7" s="32"/>
      <c r="D7" s="14"/>
      <c r="E7" s="15"/>
      <c r="F7" s="16"/>
      <c r="G7" s="16"/>
    </row>
    <row r="8" spans="1:8" x14ac:dyDescent="0.35">
      <c r="A8" s="17" t="s">
        <v>618</v>
      </c>
      <c r="B8" s="33"/>
      <c r="C8" s="33"/>
      <c r="D8" s="18"/>
      <c r="E8" s="41"/>
      <c r="F8" s="21"/>
      <c r="G8" s="21"/>
    </row>
    <row r="9" spans="1:8" x14ac:dyDescent="0.35">
      <c r="A9" s="13" t="s">
        <v>2549</v>
      </c>
      <c r="B9" s="32" t="s">
        <v>2550</v>
      </c>
      <c r="C9" s="32"/>
      <c r="D9" s="14">
        <v>43009.63</v>
      </c>
      <c r="E9" s="15">
        <v>13889.01</v>
      </c>
      <c r="F9" s="16">
        <v>0.9466</v>
      </c>
      <c r="G9" s="16"/>
    </row>
    <row r="10" spans="1:8" x14ac:dyDescent="0.35">
      <c r="A10" s="17" t="s">
        <v>193</v>
      </c>
      <c r="B10" s="33"/>
      <c r="C10" s="33"/>
      <c r="D10" s="18"/>
      <c r="E10" s="19">
        <v>13889.01</v>
      </c>
      <c r="F10" s="20">
        <v>0.9466</v>
      </c>
      <c r="G10" s="21"/>
    </row>
    <row r="11" spans="1:8" x14ac:dyDescent="0.35">
      <c r="A11" s="13"/>
      <c r="B11" s="32"/>
      <c r="C11" s="32"/>
      <c r="D11" s="14"/>
      <c r="E11" s="15"/>
      <c r="F11" s="16"/>
      <c r="G11" s="16"/>
    </row>
    <row r="12" spans="1:8" x14ac:dyDescent="0.35">
      <c r="A12" s="24" t="s">
        <v>196</v>
      </c>
      <c r="B12" s="34"/>
      <c r="C12" s="34"/>
      <c r="D12" s="25"/>
      <c r="E12" s="19">
        <v>13889.01</v>
      </c>
      <c r="F12" s="20">
        <v>0.9466</v>
      </c>
      <c r="G12" s="21"/>
    </row>
    <row r="13" spans="1:8" x14ac:dyDescent="0.35">
      <c r="A13" s="13"/>
      <c r="B13" s="32"/>
      <c r="C13" s="32"/>
      <c r="D13" s="14"/>
      <c r="E13" s="15"/>
      <c r="F13" s="16"/>
      <c r="G13" s="16"/>
    </row>
    <row r="14" spans="1:8" x14ac:dyDescent="0.35">
      <c r="A14" s="17" t="s">
        <v>205</v>
      </c>
      <c r="B14" s="32"/>
      <c r="C14" s="32"/>
      <c r="D14" s="14"/>
      <c r="E14" s="15"/>
      <c r="F14" s="16"/>
      <c r="G14" s="16"/>
    </row>
    <row r="15" spans="1:8" x14ac:dyDescent="0.35">
      <c r="A15" s="13" t="s">
        <v>206</v>
      </c>
      <c r="B15" s="32"/>
      <c r="C15" s="32"/>
      <c r="D15" s="14"/>
      <c r="E15" s="15">
        <v>810.85</v>
      </c>
      <c r="F15" s="16">
        <v>5.5300000000000002E-2</v>
      </c>
      <c r="G15" s="16">
        <v>6.6451999999999997E-2</v>
      </c>
    </row>
    <row r="16" spans="1:8" x14ac:dyDescent="0.35">
      <c r="A16" s="17" t="s">
        <v>193</v>
      </c>
      <c r="B16" s="33"/>
      <c r="C16" s="33"/>
      <c r="D16" s="18"/>
      <c r="E16" s="19">
        <v>810.85</v>
      </c>
      <c r="F16" s="20">
        <v>5.5300000000000002E-2</v>
      </c>
      <c r="G16" s="21"/>
    </row>
    <row r="17" spans="1:7" x14ac:dyDescent="0.35">
      <c r="A17" s="13"/>
      <c r="B17" s="32"/>
      <c r="C17" s="32"/>
      <c r="D17" s="14"/>
      <c r="E17" s="15"/>
      <c r="F17" s="16"/>
      <c r="G17" s="16"/>
    </row>
    <row r="18" spans="1:7" x14ac:dyDescent="0.35">
      <c r="A18" s="24" t="s">
        <v>196</v>
      </c>
      <c r="B18" s="34"/>
      <c r="C18" s="34"/>
      <c r="D18" s="25"/>
      <c r="E18" s="19">
        <v>810.85</v>
      </c>
      <c r="F18" s="20">
        <v>5.5300000000000002E-2</v>
      </c>
      <c r="G18" s="21"/>
    </row>
    <row r="19" spans="1:7" x14ac:dyDescent="0.35">
      <c r="A19" s="13" t="s">
        <v>207</v>
      </c>
      <c r="B19" s="32"/>
      <c r="C19" s="32"/>
      <c r="D19" s="14"/>
      <c r="E19" s="15">
        <v>0.14762400000000001</v>
      </c>
      <c r="F19" s="16">
        <v>1.0000000000000001E-5</v>
      </c>
      <c r="G19" s="16"/>
    </row>
    <row r="20" spans="1:7" x14ac:dyDescent="0.35">
      <c r="A20" s="13" t="s">
        <v>208</v>
      </c>
      <c r="B20" s="32"/>
      <c r="C20" s="32"/>
      <c r="D20" s="14"/>
      <c r="E20" s="36">
        <v>-27.827624</v>
      </c>
      <c r="F20" s="26">
        <v>-1.91E-3</v>
      </c>
      <c r="G20" s="16">
        <v>6.6450999999999996E-2</v>
      </c>
    </row>
    <row r="21" spans="1:7" x14ac:dyDescent="0.35">
      <c r="A21" s="27" t="s">
        <v>209</v>
      </c>
      <c r="B21" s="35"/>
      <c r="C21" s="35"/>
      <c r="D21" s="28"/>
      <c r="E21" s="29">
        <v>14672.18</v>
      </c>
      <c r="F21" s="30">
        <v>1</v>
      </c>
      <c r="G21" s="30"/>
    </row>
    <row r="26" spans="1:7" x14ac:dyDescent="0.35">
      <c r="A26" s="1" t="s">
        <v>212</v>
      </c>
    </row>
    <row r="27" spans="1:7" x14ac:dyDescent="0.35">
      <c r="A27" s="48" t="s">
        <v>213</v>
      </c>
      <c r="B27" s="3" t="s">
        <v>131</v>
      </c>
    </row>
    <row r="28" spans="1:7" x14ac:dyDescent="0.35">
      <c r="A28" t="s">
        <v>214</v>
      </c>
    </row>
    <row r="29" spans="1:7" x14ac:dyDescent="0.35">
      <c r="A29" t="s">
        <v>267</v>
      </c>
      <c r="B29" t="s">
        <v>216</v>
      </c>
      <c r="C29" t="s">
        <v>216</v>
      </c>
    </row>
    <row r="30" spans="1:7" x14ac:dyDescent="0.35">
      <c r="B30" s="49">
        <v>45625</v>
      </c>
      <c r="C30" s="49">
        <v>45656</v>
      </c>
    </row>
    <row r="31" spans="1:7" x14ac:dyDescent="0.35">
      <c r="A31" t="s">
        <v>515</v>
      </c>
      <c r="B31">
        <v>36.8416</v>
      </c>
      <c r="C31">
        <v>34.303100000000001</v>
      </c>
    </row>
    <row r="32" spans="1:7" x14ac:dyDescent="0.35">
      <c r="A32" t="s">
        <v>516</v>
      </c>
      <c r="B32">
        <v>33.5197</v>
      </c>
      <c r="C32">
        <v>31.1858</v>
      </c>
    </row>
    <row r="34" spans="1:4" x14ac:dyDescent="0.35">
      <c r="A34" t="s">
        <v>218</v>
      </c>
      <c r="B34" s="3" t="s">
        <v>131</v>
      </c>
    </row>
    <row r="35" spans="1:4" x14ac:dyDescent="0.35">
      <c r="A35" t="s">
        <v>219</v>
      </c>
      <c r="B35" s="3" t="s">
        <v>131</v>
      </c>
    </row>
    <row r="36" spans="1:4" ht="30" customHeight="1" x14ac:dyDescent="0.35">
      <c r="A36" s="48" t="s">
        <v>220</v>
      </c>
      <c r="B36" s="3" t="s">
        <v>131</v>
      </c>
    </row>
    <row r="37" spans="1:4" ht="30" customHeight="1" x14ac:dyDescent="0.35">
      <c r="A37" s="48" t="s">
        <v>221</v>
      </c>
      <c r="B37" s="50">
        <v>13889.0094402</v>
      </c>
    </row>
    <row r="38" spans="1:4" ht="45" customHeight="1" x14ac:dyDescent="0.35">
      <c r="A38" s="48" t="s">
        <v>621</v>
      </c>
      <c r="B38" s="3" t="s">
        <v>131</v>
      </c>
    </row>
    <row r="39" spans="1:4" x14ac:dyDescent="0.35">
      <c r="B39" s="3"/>
    </row>
    <row r="40" spans="1:4" ht="30" customHeight="1" x14ac:dyDescent="0.35">
      <c r="A40" s="48" t="s">
        <v>622</v>
      </c>
      <c r="B40" s="3" t="s">
        <v>131</v>
      </c>
    </row>
    <row r="41" spans="1:4" ht="30" customHeight="1" x14ac:dyDescent="0.35">
      <c r="A41" s="48" t="s">
        <v>623</v>
      </c>
      <c r="B41" t="s">
        <v>131</v>
      </c>
    </row>
    <row r="42" spans="1:4" ht="30" customHeight="1" x14ac:dyDescent="0.35">
      <c r="A42" s="48" t="s">
        <v>624</v>
      </c>
      <c r="B42" s="3" t="s">
        <v>131</v>
      </c>
    </row>
    <row r="43" spans="1:4" ht="30" customHeight="1" x14ac:dyDescent="0.35">
      <c r="A43" s="48" t="s">
        <v>625</v>
      </c>
      <c r="B43" s="3" t="s">
        <v>131</v>
      </c>
    </row>
    <row r="45" spans="1:4" ht="70" customHeight="1" x14ac:dyDescent="0.35">
      <c r="A45" s="71" t="s">
        <v>237</v>
      </c>
      <c r="B45" s="71" t="s">
        <v>238</v>
      </c>
      <c r="C45" s="71" t="s">
        <v>5</v>
      </c>
      <c r="D45" s="71" t="s">
        <v>6</v>
      </c>
    </row>
    <row r="46" spans="1:4" ht="70" customHeight="1" x14ac:dyDescent="0.35">
      <c r="A46" s="71" t="s">
        <v>2551</v>
      </c>
      <c r="B46" s="71"/>
      <c r="C46" s="71" t="s">
        <v>102</v>
      </c>
      <c r="D46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H46"/>
  <sheetViews>
    <sheetView showGridLines="0" workbookViewId="0">
      <pane ySplit="4" topLeftCell="A5" activePane="bottomLeft" state="frozen"/>
      <selection pane="bottomLeft" activeCell="A6" sqref="A6"/>
    </sheetView>
  </sheetViews>
  <sheetFormatPr defaultRowHeight="14.5" x14ac:dyDescent="0.35"/>
  <cols>
    <col min="1" max="1" width="50.54296875" customWidth="1"/>
    <col min="2" max="2" width="22" bestFit="1" customWidth="1"/>
    <col min="3" max="3" width="26.7265625" customWidth="1"/>
    <col min="4" max="4" width="22" customWidth="1"/>
    <col min="5" max="5" width="16.453125" customWidth="1"/>
    <col min="6" max="6" width="22" customWidth="1"/>
    <col min="7" max="7" width="6.1796875" style="2" bestFit="1" customWidth="1"/>
    <col min="12" max="12" width="70.26953125" bestFit="1" customWidth="1"/>
    <col min="13" max="13" width="10.81640625" bestFit="1" customWidth="1"/>
    <col min="14" max="14" width="10.54296875" bestFit="1" customWidth="1"/>
    <col min="15" max="15" width="12" bestFit="1" customWidth="1"/>
    <col min="16" max="16" width="12.54296875" customWidth="1"/>
  </cols>
  <sheetData>
    <row r="1" spans="1:8" ht="36.75" customHeight="1" x14ac:dyDescent="0.35">
      <c r="A1" s="74" t="s">
        <v>2552</v>
      </c>
      <c r="B1" s="75"/>
      <c r="C1" s="75"/>
      <c r="D1" s="75"/>
      <c r="E1" s="75"/>
      <c r="F1" s="75"/>
      <c r="G1" s="76"/>
      <c r="H1" s="47" t="str">
        <f>HYPERLINK("[EDEL_Portfolio Monthly Notes 31-Dec-2024.xlsx]Index!A1","Index")</f>
        <v>Index</v>
      </c>
    </row>
    <row r="2" spans="1:8" ht="19.5" customHeight="1" x14ac:dyDescent="0.35">
      <c r="A2" s="74" t="s">
        <v>2553</v>
      </c>
      <c r="B2" s="75"/>
      <c r="C2" s="75"/>
      <c r="D2" s="75"/>
      <c r="E2" s="75"/>
      <c r="F2" s="75"/>
      <c r="G2" s="76"/>
    </row>
    <row r="4" spans="1:8" ht="48" customHeight="1" x14ac:dyDescent="0.35">
      <c r="A4" s="4" t="s">
        <v>123</v>
      </c>
      <c r="B4" s="4" t="s">
        <v>124</v>
      </c>
      <c r="C4" s="4" t="s">
        <v>125</v>
      </c>
      <c r="D4" s="5" t="s">
        <v>126</v>
      </c>
      <c r="E4" s="6" t="s">
        <v>127</v>
      </c>
      <c r="F4" s="6" t="s">
        <v>128</v>
      </c>
      <c r="G4" s="7" t="s">
        <v>129</v>
      </c>
    </row>
    <row r="5" spans="1:8" x14ac:dyDescent="0.35">
      <c r="A5" s="8"/>
      <c r="B5" s="31"/>
      <c r="C5" s="31"/>
      <c r="D5" s="9"/>
      <c r="E5" s="10"/>
      <c r="F5" s="11"/>
      <c r="G5" s="12"/>
    </row>
    <row r="6" spans="1:8" x14ac:dyDescent="0.35">
      <c r="A6" s="13"/>
      <c r="B6" s="32"/>
      <c r="C6" s="32"/>
      <c r="D6" s="14"/>
      <c r="E6" s="15"/>
      <c r="F6" s="16"/>
      <c r="G6" s="16"/>
    </row>
    <row r="7" spans="1:8" x14ac:dyDescent="0.35">
      <c r="A7" s="17" t="s">
        <v>130</v>
      </c>
      <c r="B7" s="32"/>
      <c r="C7" s="32"/>
      <c r="D7" s="14"/>
      <c r="E7" s="15" t="s">
        <v>131</v>
      </c>
      <c r="F7" s="16" t="s">
        <v>131</v>
      </c>
      <c r="G7" s="16"/>
    </row>
    <row r="8" spans="1:8" x14ac:dyDescent="0.35">
      <c r="A8" s="53" t="s">
        <v>196</v>
      </c>
      <c r="B8" s="54"/>
      <c r="C8" s="54"/>
      <c r="D8" s="55"/>
      <c r="E8" s="37">
        <f>+E5</f>
        <v>0</v>
      </c>
      <c r="F8" s="38">
        <f>+F5</f>
        <v>0</v>
      </c>
      <c r="G8" s="16"/>
    </row>
    <row r="9" spans="1:8" x14ac:dyDescent="0.35">
      <c r="A9" s="17"/>
      <c r="B9" s="33"/>
      <c r="C9" s="33"/>
      <c r="D9" s="18"/>
      <c r="E9" s="41"/>
      <c r="F9" s="21"/>
      <c r="G9" s="16"/>
    </row>
    <row r="10" spans="1:8" x14ac:dyDescent="0.35">
      <c r="A10" s="17" t="s">
        <v>2554</v>
      </c>
      <c r="B10" s="33"/>
      <c r="C10" s="33"/>
      <c r="D10" s="18"/>
      <c r="E10" s="41"/>
      <c r="F10" s="21"/>
      <c r="G10" s="16"/>
    </row>
    <row r="11" spans="1:8" x14ac:dyDescent="0.35">
      <c r="A11" s="17" t="s">
        <v>2555</v>
      </c>
      <c r="B11" s="33"/>
      <c r="C11" s="33"/>
      <c r="D11" s="18"/>
      <c r="E11" s="41"/>
      <c r="F11" s="21"/>
      <c r="G11" s="16"/>
    </row>
    <row r="12" spans="1:8" x14ac:dyDescent="0.35">
      <c r="A12" s="56" t="s">
        <v>2556</v>
      </c>
      <c r="B12" s="57" t="s">
        <v>2557</v>
      </c>
      <c r="C12" s="33"/>
      <c r="D12" s="58">
        <v>11444.860199999999</v>
      </c>
      <c r="E12" s="41">
        <v>9825.5269303000005</v>
      </c>
      <c r="F12" s="21">
        <f>+E12/E22</f>
        <v>0.97111298210085206</v>
      </c>
      <c r="G12" s="16"/>
    </row>
    <row r="13" spans="1:8" x14ac:dyDescent="0.35">
      <c r="A13" s="53" t="s">
        <v>196</v>
      </c>
      <c r="B13" s="54"/>
      <c r="C13" s="54"/>
      <c r="D13" s="55"/>
      <c r="E13" s="37">
        <f>SUM(E12)</f>
        <v>9825.5269303000005</v>
      </c>
      <c r="F13" s="38">
        <f>SUM(F12)</f>
        <v>0.97111298210085206</v>
      </c>
      <c r="G13" s="16"/>
    </row>
    <row r="14" spans="1:8" x14ac:dyDescent="0.35">
      <c r="A14" s="13"/>
      <c r="B14" s="32"/>
      <c r="C14" s="32"/>
      <c r="D14" s="14"/>
      <c r="E14" s="15"/>
      <c r="F14" s="16"/>
      <c r="G14" s="16"/>
    </row>
    <row r="15" spans="1:8" x14ac:dyDescent="0.35">
      <c r="A15" s="17" t="s">
        <v>205</v>
      </c>
      <c r="B15" s="32"/>
      <c r="C15" s="32"/>
      <c r="D15" s="14"/>
      <c r="E15" s="15"/>
      <c r="F15" s="16"/>
      <c r="G15" s="16"/>
    </row>
    <row r="16" spans="1:8" x14ac:dyDescent="0.35">
      <c r="A16" s="13" t="s">
        <v>206</v>
      </c>
      <c r="B16" s="32"/>
      <c r="C16" s="32"/>
      <c r="D16" s="14"/>
      <c r="E16" s="15">
        <v>14</v>
      </c>
      <c r="F16" s="16">
        <v>1.3829999999999999E-3</v>
      </c>
      <c r="G16" s="16">
        <v>6.6451999999999997E-2</v>
      </c>
    </row>
    <row r="17" spans="1:7" x14ac:dyDescent="0.35">
      <c r="A17" s="17" t="s">
        <v>193</v>
      </c>
      <c r="B17" s="33"/>
      <c r="C17" s="33"/>
      <c r="D17" s="18"/>
      <c r="E17" s="19">
        <v>14</v>
      </c>
      <c r="F17" s="20">
        <v>1.3829999999999999E-3</v>
      </c>
      <c r="G17" s="21"/>
    </row>
    <row r="18" spans="1:7" x14ac:dyDescent="0.35">
      <c r="A18" s="13"/>
      <c r="B18" s="32"/>
      <c r="C18" s="32"/>
      <c r="D18" s="14"/>
      <c r="E18" s="15"/>
      <c r="F18" s="16"/>
      <c r="G18" s="16"/>
    </row>
    <row r="19" spans="1:7" x14ac:dyDescent="0.35">
      <c r="A19" s="24" t="s">
        <v>196</v>
      </c>
      <c r="B19" s="34"/>
      <c r="C19" s="34"/>
      <c r="D19" s="25"/>
      <c r="E19" s="19">
        <v>14</v>
      </c>
      <c r="F19" s="20">
        <v>1.3829999999999999E-3</v>
      </c>
      <c r="G19" s="21"/>
    </row>
    <row r="20" spans="1:7" x14ac:dyDescent="0.35">
      <c r="A20" s="13" t="s">
        <v>207</v>
      </c>
      <c r="B20" s="32"/>
      <c r="C20" s="32"/>
      <c r="D20" s="14"/>
      <c r="E20" s="15">
        <v>2.5484000000000001E-3</v>
      </c>
      <c r="F20" s="16">
        <v>0</v>
      </c>
      <c r="G20" s="16"/>
    </row>
    <row r="21" spans="1:7" x14ac:dyDescent="0.35">
      <c r="A21" s="13" t="s">
        <v>208</v>
      </c>
      <c r="B21" s="32"/>
      <c r="C21" s="32"/>
      <c r="D21" s="14"/>
      <c r="E21" s="15">
        <v>278.26745160000002</v>
      </c>
      <c r="F21" s="16">
        <v>2.75E-2</v>
      </c>
      <c r="G21" s="16">
        <v>6.6451999999999997E-2</v>
      </c>
    </row>
    <row r="22" spans="1:7" x14ac:dyDescent="0.35">
      <c r="A22" s="27" t="s">
        <v>209</v>
      </c>
      <c r="B22" s="35"/>
      <c r="C22" s="35"/>
      <c r="D22" s="28"/>
      <c r="E22" s="29">
        <v>10117.799999999999</v>
      </c>
      <c r="F22" s="30">
        <v>1</v>
      </c>
      <c r="G22" s="30"/>
    </row>
    <row r="26" spans="1:7" x14ac:dyDescent="0.35">
      <c r="E26" s="59"/>
      <c r="F26" s="59"/>
    </row>
    <row r="27" spans="1:7" x14ac:dyDescent="0.35">
      <c r="A27" s="1" t="s">
        <v>212</v>
      </c>
      <c r="E27" s="59"/>
      <c r="F27" s="59"/>
    </row>
    <row r="28" spans="1:7" x14ac:dyDescent="0.35">
      <c r="A28" s="48" t="s">
        <v>213</v>
      </c>
      <c r="B28" s="3" t="s">
        <v>131</v>
      </c>
    </row>
    <row r="29" spans="1:7" x14ac:dyDescent="0.35">
      <c r="A29" t="s">
        <v>214</v>
      </c>
    </row>
    <row r="30" spans="1:7" x14ac:dyDescent="0.35">
      <c r="A30" t="s">
        <v>267</v>
      </c>
      <c r="B30" t="s">
        <v>216</v>
      </c>
      <c r="C30" t="s">
        <v>216</v>
      </c>
    </row>
    <row r="31" spans="1:7" x14ac:dyDescent="0.35">
      <c r="B31" s="49">
        <v>45625</v>
      </c>
      <c r="C31" s="49">
        <v>45657</v>
      </c>
    </row>
    <row r="32" spans="1:7" x14ac:dyDescent="0.35">
      <c r="A32" t="s">
        <v>270</v>
      </c>
      <c r="B32">
        <v>91.059700000000007</v>
      </c>
      <c r="C32">
        <v>87.546599999999998</v>
      </c>
    </row>
    <row r="34" spans="1:4" x14ac:dyDescent="0.35">
      <c r="A34" t="s">
        <v>218</v>
      </c>
      <c r="B34" s="3" t="s">
        <v>131</v>
      </c>
    </row>
    <row r="35" spans="1:4" x14ac:dyDescent="0.35">
      <c r="A35" t="s">
        <v>219</v>
      </c>
      <c r="B35" s="3" t="s">
        <v>131</v>
      </c>
    </row>
    <row r="36" spans="1:4" ht="30" customHeight="1" x14ac:dyDescent="0.35">
      <c r="A36" s="48" t="s">
        <v>220</v>
      </c>
      <c r="B36" s="3" t="s">
        <v>131</v>
      </c>
    </row>
    <row r="37" spans="1:4" ht="30" customHeight="1" x14ac:dyDescent="0.35">
      <c r="A37" s="48" t="s">
        <v>221</v>
      </c>
      <c r="B37" s="3" t="s">
        <v>131</v>
      </c>
    </row>
    <row r="38" spans="1:4" ht="45" customHeight="1" x14ac:dyDescent="0.35">
      <c r="A38" s="48" t="s">
        <v>223</v>
      </c>
      <c r="B38" s="3" t="s">
        <v>131</v>
      </c>
    </row>
    <row r="39" spans="1:4" x14ac:dyDescent="0.35">
      <c r="B39" s="3"/>
    </row>
    <row r="40" spans="1:4" ht="30" customHeight="1" x14ac:dyDescent="0.35">
      <c r="A40" s="48" t="s">
        <v>224</v>
      </c>
      <c r="B40" s="3" t="s">
        <v>131</v>
      </c>
    </row>
    <row r="41" spans="1:4" ht="30" customHeight="1" x14ac:dyDescent="0.35">
      <c r="A41" s="48" t="s">
        <v>225</v>
      </c>
      <c r="B41">
        <v>9673.9</v>
      </c>
    </row>
    <row r="42" spans="1:4" ht="30" customHeight="1" x14ac:dyDescent="0.35">
      <c r="A42" s="48" t="s">
        <v>226</v>
      </c>
      <c r="B42" s="3" t="s">
        <v>131</v>
      </c>
    </row>
    <row r="43" spans="1:4" ht="30" customHeight="1" x14ac:dyDescent="0.35">
      <c r="A43" s="48" t="s">
        <v>227</v>
      </c>
      <c r="B43" s="3" t="s">
        <v>131</v>
      </c>
    </row>
    <row r="45" spans="1:4" ht="70" customHeight="1" x14ac:dyDescent="0.35">
      <c r="A45" s="71" t="s">
        <v>237</v>
      </c>
      <c r="B45" s="71" t="s">
        <v>238</v>
      </c>
      <c r="C45" s="71" t="s">
        <v>5</v>
      </c>
      <c r="D45" s="71" t="s">
        <v>6</v>
      </c>
    </row>
    <row r="46" spans="1:4" ht="70" customHeight="1" x14ac:dyDescent="0.35">
      <c r="A46" s="71" t="s">
        <v>2558</v>
      </c>
      <c r="B46" s="71"/>
      <c r="C46" s="71" t="s">
        <v>104</v>
      </c>
      <c r="D46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H89"/>
  <sheetViews>
    <sheetView showGridLines="0" workbookViewId="0">
      <pane ySplit="4" topLeftCell="A29" activePane="bottomLeft" state="frozen"/>
      <selection pane="bottomLeft" activeCell="H86" sqref="H86"/>
    </sheetView>
  </sheetViews>
  <sheetFormatPr defaultRowHeight="14.5" x14ac:dyDescent="0.35"/>
  <cols>
    <col min="1" max="1" width="50.54296875" customWidth="1"/>
    <col min="2" max="2" width="22" bestFit="1" customWidth="1"/>
    <col min="3" max="3" width="26.7265625" customWidth="1"/>
    <col min="4" max="4" width="22" customWidth="1"/>
    <col min="5" max="5" width="16.453125" customWidth="1"/>
    <col min="6" max="6" width="22" customWidth="1"/>
    <col min="7" max="7" width="6.1796875" style="2" bestFit="1" customWidth="1"/>
    <col min="12" max="12" width="70.26953125" bestFit="1" customWidth="1"/>
    <col min="13" max="13" width="10.81640625" bestFit="1" customWidth="1"/>
    <col min="14" max="14" width="10.54296875" bestFit="1" customWidth="1"/>
    <col min="15" max="15" width="12" bestFit="1" customWidth="1"/>
    <col min="16" max="16" width="12.54296875" customWidth="1"/>
  </cols>
  <sheetData>
    <row r="1" spans="1:8" ht="36.75" customHeight="1" x14ac:dyDescent="0.35">
      <c r="A1" s="74" t="s">
        <v>2559</v>
      </c>
      <c r="B1" s="75"/>
      <c r="C1" s="75"/>
      <c r="D1" s="75"/>
      <c r="E1" s="75"/>
      <c r="F1" s="75"/>
      <c r="G1" s="76"/>
      <c r="H1" s="47" t="str">
        <f>HYPERLINK("[EDEL_Portfolio Monthly Notes 31-Dec-2024.xlsx]Index!A1","Index")</f>
        <v>Index</v>
      </c>
    </row>
    <row r="2" spans="1:8" ht="19.5" customHeight="1" x14ac:dyDescent="0.35">
      <c r="A2" s="74" t="s">
        <v>2560</v>
      </c>
      <c r="B2" s="75"/>
      <c r="C2" s="75"/>
      <c r="D2" s="75"/>
      <c r="E2" s="75"/>
      <c r="F2" s="75"/>
      <c r="G2" s="76"/>
    </row>
    <row r="4" spans="1:8" ht="48" customHeight="1" x14ac:dyDescent="0.35">
      <c r="A4" s="4" t="s">
        <v>123</v>
      </c>
      <c r="B4" s="4" t="s">
        <v>124</v>
      </c>
      <c r="C4" s="4" t="s">
        <v>125</v>
      </c>
      <c r="D4" s="5" t="s">
        <v>126</v>
      </c>
      <c r="E4" s="6" t="s">
        <v>127</v>
      </c>
      <c r="F4" s="6" t="s">
        <v>128</v>
      </c>
      <c r="G4" s="7" t="s">
        <v>129</v>
      </c>
    </row>
    <row r="5" spans="1:8" x14ac:dyDescent="0.35">
      <c r="A5" s="8"/>
      <c r="B5" s="31"/>
      <c r="C5" s="31"/>
      <c r="D5" s="9"/>
      <c r="E5" s="10"/>
      <c r="F5" s="11"/>
      <c r="G5" s="12"/>
    </row>
    <row r="6" spans="1:8" x14ac:dyDescent="0.35">
      <c r="A6" s="13"/>
      <c r="B6" s="32"/>
      <c r="C6" s="32"/>
      <c r="D6" s="14"/>
      <c r="E6" s="15"/>
      <c r="F6" s="16"/>
      <c r="G6" s="16"/>
    </row>
    <row r="7" spans="1:8" x14ac:dyDescent="0.35">
      <c r="A7" s="17" t="s">
        <v>130</v>
      </c>
      <c r="B7" s="32"/>
      <c r="C7" s="32"/>
      <c r="D7" s="14"/>
      <c r="E7" s="15" t="s">
        <v>131</v>
      </c>
      <c r="F7" s="16" t="s">
        <v>131</v>
      </c>
      <c r="G7" s="16"/>
    </row>
    <row r="8" spans="1:8" x14ac:dyDescent="0.35">
      <c r="A8" s="17" t="s">
        <v>132</v>
      </c>
      <c r="B8" s="32"/>
      <c r="C8" s="32"/>
      <c r="D8" s="14"/>
      <c r="E8" s="15"/>
      <c r="F8" s="16"/>
      <c r="G8" s="16"/>
    </row>
    <row r="9" spans="1:8" x14ac:dyDescent="0.35">
      <c r="A9" s="17" t="s">
        <v>277</v>
      </c>
      <c r="B9" s="32"/>
      <c r="C9" s="32"/>
      <c r="D9" s="14"/>
      <c r="E9" s="15"/>
      <c r="F9" s="16"/>
      <c r="G9" s="16"/>
    </row>
    <row r="10" spans="1:8" x14ac:dyDescent="0.35">
      <c r="A10" s="17" t="s">
        <v>193</v>
      </c>
      <c r="B10" s="32"/>
      <c r="C10" s="32"/>
      <c r="D10" s="14"/>
      <c r="E10" s="22" t="s">
        <v>131</v>
      </c>
      <c r="F10" s="23" t="s">
        <v>131</v>
      </c>
      <c r="G10" s="16"/>
    </row>
    <row r="11" spans="1:8" x14ac:dyDescent="0.35">
      <c r="A11" s="13"/>
      <c r="B11" s="32"/>
      <c r="C11" s="32"/>
      <c r="D11" s="14"/>
      <c r="E11" s="15"/>
      <c r="F11" s="16"/>
      <c r="G11" s="16"/>
    </row>
    <row r="12" spans="1:8" x14ac:dyDescent="0.35">
      <c r="A12" s="17" t="s">
        <v>278</v>
      </c>
      <c r="B12" s="32"/>
      <c r="C12" s="32"/>
      <c r="D12" s="14"/>
      <c r="E12" s="15"/>
      <c r="F12" s="16"/>
      <c r="G12" s="16"/>
    </row>
    <row r="13" spans="1:8" x14ac:dyDescent="0.35">
      <c r="A13" s="13" t="s">
        <v>2561</v>
      </c>
      <c r="B13" s="32" t="s">
        <v>2562</v>
      </c>
      <c r="C13" s="32" t="s">
        <v>281</v>
      </c>
      <c r="D13" s="14">
        <v>36500000</v>
      </c>
      <c r="E13" s="15">
        <v>38038.29</v>
      </c>
      <c r="F13" s="16">
        <v>0.37619999999999998</v>
      </c>
      <c r="G13" s="16">
        <v>7.0054000000000005E-2</v>
      </c>
    </row>
    <row r="14" spans="1:8" x14ac:dyDescent="0.35">
      <c r="A14" s="13" t="s">
        <v>2563</v>
      </c>
      <c r="B14" s="32" t="s">
        <v>2564</v>
      </c>
      <c r="C14" s="32" t="s">
        <v>281</v>
      </c>
      <c r="D14" s="14">
        <v>12500000</v>
      </c>
      <c r="E14" s="15">
        <v>13147.45</v>
      </c>
      <c r="F14" s="16">
        <v>0.13</v>
      </c>
      <c r="G14" s="16">
        <v>6.9938E-2</v>
      </c>
    </row>
    <row r="15" spans="1:8" x14ac:dyDescent="0.35">
      <c r="A15" s="17" t="s">
        <v>193</v>
      </c>
      <c r="B15" s="33"/>
      <c r="C15" s="33"/>
      <c r="D15" s="18"/>
      <c r="E15" s="19">
        <v>51185.74</v>
      </c>
      <c r="F15" s="20">
        <v>0.50619999999999998</v>
      </c>
      <c r="G15" s="21"/>
    </row>
    <row r="16" spans="1:8" x14ac:dyDescent="0.35">
      <c r="A16" s="13"/>
      <c r="B16" s="32"/>
      <c r="C16" s="32"/>
      <c r="D16" s="14"/>
      <c r="E16" s="15"/>
      <c r="F16" s="16"/>
      <c r="G16" s="16"/>
    </row>
    <row r="17" spans="1:7" x14ac:dyDescent="0.35">
      <c r="A17" s="17" t="s">
        <v>284</v>
      </c>
      <c r="B17" s="32"/>
      <c r="C17" s="32"/>
      <c r="D17" s="14"/>
      <c r="E17" s="15"/>
      <c r="F17" s="16"/>
      <c r="G17" s="16"/>
    </row>
    <row r="18" spans="1:7" x14ac:dyDescent="0.35">
      <c r="A18" s="13" t="s">
        <v>2565</v>
      </c>
      <c r="B18" s="32" t="s">
        <v>2566</v>
      </c>
      <c r="C18" s="32" t="s">
        <v>281</v>
      </c>
      <c r="D18" s="14">
        <v>12000000</v>
      </c>
      <c r="E18" s="15">
        <v>12648.64</v>
      </c>
      <c r="F18" s="16">
        <v>0.12509999999999999</v>
      </c>
      <c r="G18" s="16">
        <v>7.2725999999999999E-2</v>
      </c>
    </row>
    <row r="19" spans="1:7" x14ac:dyDescent="0.35">
      <c r="A19" s="13" t="s">
        <v>2567</v>
      </c>
      <c r="B19" s="32" t="s">
        <v>2568</v>
      </c>
      <c r="C19" s="32" t="s">
        <v>281</v>
      </c>
      <c r="D19" s="14">
        <v>9323700</v>
      </c>
      <c r="E19" s="15">
        <v>9752.8799999999992</v>
      </c>
      <c r="F19" s="16">
        <v>9.6500000000000002E-2</v>
      </c>
      <c r="G19" s="16">
        <v>7.2942000000000007E-2</v>
      </c>
    </row>
    <row r="20" spans="1:7" x14ac:dyDescent="0.35">
      <c r="A20" s="13" t="s">
        <v>2569</v>
      </c>
      <c r="B20" s="32" t="s">
        <v>2570</v>
      </c>
      <c r="C20" s="32" t="s">
        <v>281</v>
      </c>
      <c r="D20" s="14">
        <v>5000000</v>
      </c>
      <c r="E20" s="15">
        <v>5338.43</v>
      </c>
      <c r="F20" s="16">
        <v>5.28E-2</v>
      </c>
      <c r="G20" s="16">
        <v>7.2862999999999997E-2</v>
      </c>
    </row>
    <row r="21" spans="1:7" x14ac:dyDescent="0.35">
      <c r="A21" s="13" t="s">
        <v>2571</v>
      </c>
      <c r="B21" s="32" t="s">
        <v>2572</v>
      </c>
      <c r="C21" s="32" t="s">
        <v>281</v>
      </c>
      <c r="D21" s="14">
        <v>5000000</v>
      </c>
      <c r="E21" s="15">
        <v>5278.27</v>
      </c>
      <c r="F21" s="16">
        <v>5.2200000000000003E-2</v>
      </c>
      <c r="G21" s="16">
        <v>7.3104000000000002E-2</v>
      </c>
    </row>
    <row r="22" spans="1:7" x14ac:dyDescent="0.35">
      <c r="A22" s="13" t="s">
        <v>2573</v>
      </c>
      <c r="B22" s="32" t="s">
        <v>2574</v>
      </c>
      <c r="C22" s="32" t="s">
        <v>281</v>
      </c>
      <c r="D22" s="14">
        <v>5000000</v>
      </c>
      <c r="E22" s="15">
        <v>5240.6499999999996</v>
      </c>
      <c r="F22" s="16">
        <v>5.1799999999999999E-2</v>
      </c>
      <c r="G22" s="16">
        <v>7.2669999999999998E-2</v>
      </c>
    </row>
    <row r="23" spans="1:7" x14ac:dyDescent="0.35">
      <c r="A23" s="13" t="s">
        <v>2575</v>
      </c>
      <c r="B23" s="32" t="s">
        <v>2576</v>
      </c>
      <c r="C23" s="32" t="s">
        <v>281</v>
      </c>
      <c r="D23" s="14">
        <v>3107800</v>
      </c>
      <c r="E23" s="15">
        <v>3244.99</v>
      </c>
      <c r="F23" s="16">
        <v>3.2099999999999997E-2</v>
      </c>
      <c r="G23" s="16">
        <v>7.2862999999999997E-2</v>
      </c>
    </row>
    <row r="24" spans="1:7" x14ac:dyDescent="0.35">
      <c r="A24" s="13" t="s">
        <v>2577</v>
      </c>
      <c r="B24" s="32" t="s">
        <v>2578</v>
      </c>
      <c r="C24" s="32" t="s">
        <v>281</v>
      </c>
      <c r="D24" s="14">
        <v>3000000</v>
      </c>
      <c r="E24" s="15">
        <v>3152.21</v>
      </c>
      <c r="F24" s="16">
        <v>3.1199999999999999E-2</v>
      </c>
      <c r="G24" s="16">
        <v>7.3104000000000002E-2</v>
      </c>
    </row>
    <row r="25" spans="1:7" x14ac:dyDescent="0.35">
      <c r="A25" s="13" t="s">
        <v>2579</v>
      </c>
      <c r="B25" s="32" t="s">
        <v>2580</v>
      </c>
      <c r="C25" s="32" t="s">
        <v>281</v>
      </c>
      <c r="D25" s="14">
        <v>1000000</v>
      </c>
      <c r="E25" s="15">
        <v>1024.8900000000001</v>
      </c>
      <c r="F25" s="16">
        <v>1.01E-2</v>
      </c>
      <c r="G25" s="16">
        <v>7.2888999999999995E-2</v>
      </c>
    </row>
    <row r="26" spans="1:7" x14ac:dyDescent="0.35">
      <c r="A26" s="13" t="s">
        <v>2581</v>
      </c>
      <c r="B26" s="32" t="s">
        <v>2582</v>
      </c>
      <c r="C26" s="32" t="s">
        <v>281</v>
      </c>
      <c r="D26" s="14">
        <v>500000</v>
      </c>
      <c r="E26" s="15">
        <v>531.58000000000004</v>
      </c>
      <c r="F26" s="16">
        <v>5.3E-3</v>
      </c>
      <c r="G26" s="16">
        <v>7.2862999999999997E-2</v>
      </c>
    </row>
    <row r="27" spans="1:7" x14ac:dyDescent="0.35">
      <c r="A27" s="13" t="s">
        <v>2583</v>
      </c>
      <c r="B27" s="32" t="s">
        <v>2584</v>
      </c>
      <c r="C27" s="32" t="s">
        <v>281</v>
      </c>
      <c r="D27" s="14">
        <v>500000</v>
      </c>
      <c r="E27" s="15">
        <v>529.34</v>
      </c>
      <c r="F27" s="16">
        <v>5.1999999999999998E-3</v>
      </c>
      <c r="G27" s="16">
        <v>7.3104000000000002E-2</v>
      </c>
    </row>
    <row r="28" spans="1:7" x14ac:dyDescent="0.35">
      <c r="A28" s="13" t="s">
        <v>2585</v>
      </c>
      <c r="B28" s="32" t="s">
        <v>2586</v>
      </c>
      <c r="C28" s="32" t="s">
        <v>281</v>
      </c>
      <c r="D28" s="14">
        <v>500000</v>
      </c>
      <c r="E28" s="15">
        <v>522.91999999999996</v>
      </c>
      <c r="F28" s="16">
        <v>5.1999999999999998E-3</v>
      </c>
      <c r="G28" s="16">
        <v>7.2725999999999999E-2</v>
      </c>
    </row>
    <row r="29" spans="1:7" x14ac:dyDescent="0.35">
      <c r="A29" s="13" t="s">
        <v>2587</v>
      </c>
      <c r="B29" s="32" t="s">
        <v>2588</v>
      </c>
      <c r="C29" s="32" t="s">
        <v>281</v>
      </c>
      <c r="D29" s="14">
        <v>500000</v>
      </c>
      <c r="E29" s="15">
        <v>512.95000000000005</v>
      </c>
      <c r="F29" s="16">
        <v>5.1000000000000004E-3</v>
      </c>
      <c r="G29" s="16">
        <v>7.2539999999999993E-2</v>
      </c>
    </row>
    <row r="30" spans="1:7" x14ac:dyDescent="0.35">
      <c r="A30" s="13" t="s">
        <v>2589</v>
      </c>
      <c r="B30" s="32" t="s">
        <v>2590</v>
      </c>
      <c r="C30" s="32" t="s">
        <v>281</v>
      </c>
      <c r="D30" s="14">
        <v>500000</v>
      </c>
      <c r="E30" s="15">
        <v>512.83000000000004</v>
      </c>
      <c r="F30" s="16">
        <v>5.1000000000000004E-3</v>
      </c>
      <c r="G30" s="16">
        <v>7.2570999999999997E-2</v>
      </c>
    </row>
    <row r="31" spans="1:7" x14ac:dyDescent="0.35">
      <c r="A31" s="17" t="s">
        <v>193</v>
      </c>
      <c r="B31" s="33"/>
      <c r="C31" s="33"/>
      <c r="D31" s="18"/>
      <c r="E31" s="19">
        <v>48290.58</v>
      </c>
      <c r="F31" s="20">
        <v>0.47770000000000001</v>
      </c>
      <c r="G31" s="21"/>
    </row>
    <row r="32" spans="1:7" x14ac:dyDescent="0.35">
      <c r="A32" s="13"/>
      <c r="B32" s="32"/>
      <c r="C32" s="32"/>
      <c r="D32" s="14"/>
      <c r="E32" s="15"/>
      <c r="F32" s="16"/>
      <c r="G32" s="16"/>
    </row>
    <row r="33" spans="1:7" x14ac:dyDescent="0.35">
      <c r="A33" s="13"/>
      <c r="B33" s="32"/>
      <c r="C33" s="32"/>
      <c r="D33" s="14"/>
      <c r="E33" s="15"/>
      <c r="F33" s="16"/>
      <c r="G33" s="16"/>
    </row>
    <row r="34" spans="1:7" x14ac:dyDescent="0.35">
      <c r="A34" s="17" t="s">
        <v>194</v>
      </c>
      <c r="B34" s="32"/>
      <c r="C34" s="32"/>
      <c r="D34" s="14"/>
      <c r="E34" s="15"/>
      <c r="F34" s="16"/>
      <c r="G34" s="16"/>
    </row>
    <row r="35" spans="1:7" x14ac:dyDescent="0.35">
      <c r="A35" s="17" t="s">
        <v>193</v>
      </c>
      <c r="B35" s="32"/>
      <c r="C35" s="32"/>
      <c r="D35" s="14"/>
      <c r="E35" s="22" t="s">
        <v>131</v>
      </c>
      <c r="F35" s="23" t="s">
        <v>131</v>
      </c>
      <c r="G35" s="16"/>
    </row>
    <row r="36" spans="1:7" x14ac:dyDescent="0.35">
      <c r="A36" s="13"/>
      <c r="B36" s="32"/>
      <c r="C36" s="32"/>
      <c r="D36" s="14"/>
      <c r="E36" s="15"/>
      <c r="F36" s="16"/>
      <c r="G36" s="16"/>
    </row>
    <row r="37" spans="1:7" x14ac:dyDescent="0.35">
      <c r="A37" s="17" t="s">
        <v>195</v>
      </c>
      <c r="B37" s="32"/>
      <c r="C37" s="32"/>
      <c r="D37" s="14"/>
      <c r="E37" s="15"/>
      <c r="F37" s="16"/>
      <c r="G37" s="16"/>
    </row>
    <row r="38" spans="1:7" x14ac:dyDescent="0.35">
      <c r="A38" s="17" t="s">
        <v>193</v>
      </c>
      <c r="B38" s="32"/>
      <c r="C38" s="32"/>
      <c r="D38" s="14"/>
      <c r="E38" s="22" t="s">
        <v>131</v>
      </c>
      <c r="F38" s="23" t="s">
        <v>131</v>
      </c>
      <c r="G38" s="16"/>
    </row>
    <row r="39" spans="1:7" x14ac:dyDescent="0.35">
      <c r="A39" s="13"/>
      <c r="B39" s="32"/>
      <c r="C39" s="32"/>
      <c r="D39" s="14"/>
      <c r="E39" s="15"/>
      <c r="F39" s="16"/>
      <c r="G39" s="16"/>
    </row>
    <row r="40" spans="1:7" x14ac:dyDescent="0.35">
      <c r="A40" s="24" t="s">
        <v>196</v>
      </c>
      <c r="B40" s="34"/>
      <c r="C40" s="34"/>
      <c r="D40" s="25"/>
      <c r="E40" s="19">
        <v>99476.32</v>
      </c>
      <c r="F40" s="20">
        <v>0.9839</v>
      </c>
      <c r="G40" s="21"/>
    </row>
    <row r="41" spans="1:7" x14ac:dyDescent="0.35">
      <c r="A41" s="13"/>
      <c r="B41" s="32"/>
      <c r="C41" s="32"/>
      <c r="D41" s="14"/>
      <c r="E41" s="15"/>
      <c r="F41" s="16"/>
      <c r="G41" s="16"/>
    </row>
    <row r="42" spans="1:7" x14ac:dyDescent="0.35">
      <c r="A42" s="13"/>
      <c r="B42" s="32"/>
      <c r="C42" s="32"/>
      <c r="D42" s="14"/>
      <c r="E42" s="15"/>
      <c r="F42" s="16"/>
      <c r="G42" s="16"/>
    </row>
    <row r="43" spans="1:7" x14ac:dyDescent="0.35">
      <c r="A43" s="17" t="s">
        <v>205</v>
      </c>
      <c r="B43" s="32"/>
      <c r="C43" s="32"/>
      <c r="D43" s="14"/>
      <c r="E43" s="15"/>
      <c r="F43" s="16"/>
      <c r="G43" s="16"/>
    </row>
    <row r="44" spans="1:7" x14ac:dyDescent="0.35">
      <c r="A44" s="13" t="s">
        <v>206</v>
      </c>
      <c r="B44" s="32"/>
      <c r="C44" s="32"/>
      <c r="D44" s="14"/>
      <c r="E44" s="15">
        <v>378.93</v>
      </c>
      <c r="F44" s="16">
        <v>3.7000000000000002E-3</v>
      </c>
      <c r="G44" s="16">
        <v>6.6451999999999997E-2</v>
      </c>
    </row>
    <row r="45" spans="1:7" x14ac:dyDescent="0.35">
      <c r="A45" s="17" t="s">
        <v>193</v>
      </c>
      <c r="B45" s="33"/>
      <c r="C45" s="33"/>
      <c r="D45" s="18"/>
      <c r="E45" s="19">
        <v>378.93</v>
      </c>
      <c r="F45" s="20">
        <v>3.7000000000000002E-3</v>
      </c>
      <c r="G45" s="21"/>
    </row>
    <row r="46" spans="1:7" x14ac:dyDescent="0.35">
      <c r="A46" s="13"/>
      <c r="B46" s="32"/>
      <c r="C46" s="32"/>
      <c r="D46" s="14"/>
      <c r="E46" s="15"/>
      <c r="F46" s="16"/>
      <c r="G46" s="16"/>
    </row>
    <row r="47" spans="1:7" x14ac:dyDescent="0.35">
      <c r="A47" s="24" t="s">
        <v>196</v>
      </c>
      <c r="B47" s="34"/>
      <c r="C47" s="34"/>
      <c r="D47" s="25"/>
      <c r="E47" s="19">
        <v>378.93</v>
      </c>
      <c r="F47" s="20">
        <v>3.7000000000000002E-3</v>
      </c>
      <c r="G47" s="21"/>
    </row>
    <row r="48" spans="1:7" x14ac:dyDescent="0.35">
      <c r="A48" s="13" t="s">
        <v>207</v>
      </c>
      <c r="B48" s="32"/>
      <c r="C48" s="32"/>
      <c r="D48" s="14"/>
      <c r="E48" s="15">
        <v>1265.0178126999999</v>
      </c>
      <c r="F48" s="16">
        <v>1.2512000000000001E-2</v>
      </c>
      <c r="G48" s="16"/>
    </row>
    <row r="49" spans="1:7" x14ac:dyDescent="0.35">
      <c r="A49" s="13" t="s">
        <v>208</v>
      </c>
      <c r="B49" s="32"/>
      <c r="C49" s="32"/>
      <c r="D49" s="14"/>
      <c r="E49" s="36">
        <v>-20.727812700000001</v>
      </c>
      <c r="F49" s="26">
        <v>-1.12E-4</v>
      </c>
      <c r="G49" s="16">
        <v>6.6450999999999996E-2</v>
      </c>
    </row>
    <row r="50" spans="1:7" x14ac:dyDescent="0.35">
      <c r="A50" s="27" t="s">
        <v>209</v>
      </c>
      <c r="B50" s="35"/>
      <c r="C50" s="35"/>
      <c r="D50" s="28"/>
      <c r="E50" s="29">
        <v>101099.54</v>
      </c>
      <c r="F50" s="30">
        <v>1</v>
      </c>
      <c r="G50" s="30"/>
    </row>
    <row r="52" spans="1:7" x14ac:dyDescent="0.35">
      <c r="A52" s="1" t="s">
        <v>211</v>
      </c>
    </row>
    <row r="55" spans="1:7" x14ac:dyDescent="0.35">
      <c r="A55" s="1" t="s">
        <v>212</v>
      </c>
    </row>
    <row r="56" spans="1:7" x14ac:dyDescent="0.35">
      <c r="A56" s="48" t="s">
        <v>213</v>
      </c>
      <c r="B56" s="3" t="s">
        <v>131</v>
      </c>
    </row>
    <row r="57" spans="1:7" x14ac:dyDescent="0.35">
      <c r="A57" t="s">
        <v>214</v>
      </c>
    </row>
    <row r="58" spans="1:7" x14ac:dyDescent="0.35">
      <c r="A58" t="s">
        <v>267</v>
      </c>
      <c r="B58" t="s">
        <v>216</v>
      </c>
      <c r="C58" t="s">
        <v>216</v>
      </c>
    </row>
    <row r="59" spans="1:7" x14ac:dyDescent="0.35">
      <c r="B59" s="49">
        <v>45625</v>
      </c>
      <c r="C59" s="49">
        <v>45657</v>
      </c>
    </row>
    <row r="60" spans="1:7" x14ac:dyDescent="0.35">
      <c r="A60" t="s">
        <v>268</v>
      </c>
      <c r="B60">
        <v>12.207000000000001</v>
      </c>
      <c r="C60">
        <v>12.292999999999999</v>
      </c>
    </row>
    <row r="61" spans="1:7" x14ac:dyDescent="0.35">
      <c r="A61" t="s">
        <v>269</v>
      </c>
      <c r="B61">
        <v>12.207000000000001</v>
      </c>
      <c r="C61">
        <v>12.292999999999999</v>
      </c>
    </row>
    <row r="62" spans="1:7" x14ac:dyDescent="0.35">
      <c r="A62" t="s">
        <v>270</v>
      </c>
      <c r="B62">
        <v>12.136900000000001</v>
      </c>
      <c r="C62">
        <v>12.2196</v>
      </c>
    </row>
    <row r="63" spans="1:7" x14ac:dyDescent="0.35">
      <c r="A63" t="s">
        <v>271</v>
      </c>
      <c r="B63">
        <v>12.1371</v>
      </c>
      <c r="C63">
        <v>12.219900000000001</v>
      </c>
    </row>
    <row r="65" spans="1:2" x14ac:dyDescent="0.35">
      <c r="A65" t="s">
        <v>218</v>
      </c>
      <c r="B65" s="3" t="s">
        <v>131</v>
      </c>
    </row>
    <row r="66" spans="1:2" x14ac:dyDescent="0.35">
      <c r="A66" t="s">
        <v>219</v>
      </c>
      <c r="B66" s="3" t="s">
        <v>131</v>
      </c>
    </row>
    <row r="67" spans="1:2" ht="30" customHeight="1" x14ac:dyDescent="0.35">
      <c r="A67" s="48" t="s">
        <v>220</v>
      </c>
      <c r="B67" s="3" t="s">
        <v>131</v>
      </c>
    </row>
    <row r="68" spans="1:2" ht="30" customHeight="1" x14ac:dyDescent="0.35">
      <c r="A68" s="48" t="s">
        <v>221</v>
      </c>
      <c r="B68" s="3" t="s">
        <v>131</v>
      </c>
    </row>
    <row r="69" spans="1:2" x14ac:dyDescent="0.35">
      <c r="A69" t="s">
        <v>222</v>
      </c>
      <c r="B69" s="50">
        <f>+B84</f>
        <v>11.78353377633735</v>
      </c>
    </row>
    <row r="70" spans="1:2" ht="45" customHeight="1" x14ac:dyDescent="0.35">
      <c r="A70" s="48" t="s">
        <v>223</v>
      </c>
      <c r="B70" s="3" t="s">
        <v>131</v>
      </c>
    </row>
    <row r="71" spans="1:2" x14ac:dyDescent="0.35">
      <c r="B71" s="3"/>
    </row>
    <row r="72" spans="1:2" ht="30" customHeight="1" x14ac:dyDescent="0.35">
      <c r="A72" s="48" t="s">
        <v>224</v>
      </c>
      <c r="B72" s="3" t="s">
        <v>131</v>
      </c>
    </row>
    <row r="73" spans="1:2" ht="30" customHeight="1" x14ac:dyDescent="0.35">
      <c r="A73" s="48" t="s">
        <v>225</v>
      </c>
      <c r="B73" t="s">
        <v>131</v>
      </c>
    </row>
    <row r="74" spans="1:2" ht="30" customHeight="1" x14ac:dyDescent="0.35">
      <c r="A74" s="48" t="s">
        <v>226</v>
      </c>
      <c r="B74" s="3" t="s">
        <v>131</v>
      </c>
    </row>
    <row r="75" spans="1:2" ht="30" customHeight="1" x14ac:dyDescent="0.35">
      <c r="A75" s="48" t="s">
        <v>227</v>
      </c>
      <c r="B75" s="3" t="s">
        <v>131</v>
      </c>
    </row>
    <row r="77" spans="1:2" x14ac:dyDescent="0.35">
      <c r="A77" t="s">
        <v>228</v>
      </c>
    </row>
    <row r="78" spans="1:2" ht="60" customHeight="1" x14ac:dyDescent="0.35">
      <c r="A78" s="63" t="s">
        <v>229</v>
      </c>
      <c r="B78" s="64" t="s">
        <v>2591</v>
      </c>
    </row>
    <row r="79" spans="1:2" ht="45" customHeight="1" x14ac:dyDescent="0.35">
      <c r="A79" s="63" t="s">
        <v>231</v>
      </c>
      <c r="B79" s="64" t="s">
        <v>2592</v>
      </c>
    </row>
    <row r="80" spans="1:2" x14ac:dyDescent="0.35">
      <c r="A80" s="63"/>
      <c r="B80" s="63"/>
    </row>
    <row r="81" spans="1:4" x14ac:dyDescent="0.35">
      <c r="A81" s="63" t="s">
        <v>233</v>
      </c>
      <c r="B81" s="65">
        <v>7.1405261553631707</v>
      </c>
    </row>
    <row r="82" spans="1:4" x14ac:dyDescent="0.35">
      <c r="A82" s="63"/>
      <c r="B82" s="63"/>
    </row>
    <row r="83" spans="1:4" x14ac:dyDescent="0.35">
      <c r="A83" s="63" t="s">
        <v>234</v>
      </c>
      <c r="B83" s="66">
        <v>7.9641999999999999</v>
      </c>
    </row>
    <row r="84" spans="1:4" x14ac:dyDescent="0.35">
      <c r="A84" s="63" t="s">
        <v>235</v>
      </c>
      <c r="B84" s="66">
        <v>11.78353377633735</v>
      </c>
    </row>
    <row r="85" spans="1:4" x14ac:dyDescent="0.35">
      <c r="A85" s="63"/>
      <c r="B85" s="63"/>
    </row>
    <row r="86" spans="1:4" x14ac:dyDescent="0.35">
      <c r="A86" s="63" t="s">
        <v>236</v>
      </c>
      <c r="B86" s="67">
        <v>45657</v>
      </c>
    </row>
    <row r="88" spans="1:4" ht="70" customHeight="1" x14ac:dyDescent="0.35">
      <c r="A88" s="71" t="s">
        <v>237</v>
      </c>
      <c r="B88" s="71" t="s">
        <v>238</v>
      </c>
      <c r="C88" s="71" t="s">
        <v>5</v>
      </c>
      <c r="D88" s="71" t="s">
        <v>6</v>
      </c>
    </row>
    <row r="89" spans="1:4" ht="70" customHeight="1" x14ac:dyDescent="0.35">
      <c r="A89" s="71" t="s">
        <v>2593</v>
      </c>
      <c r="B89" s="71"/>
      <c r="C89" s="71" t="s">
        <v>106</v>
      </c>
      <c r="D89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H60"/>
  <sheetViews>
    <sheetView showGridLines="0" workbookViewId="0">
      <pane ySplit="4" topLeftCell="A5" activePane="bottomLeft" state="frozen"/>
      <selection pane="bottomLeft" activeCell="A5" sqref="A5"/>
    </sheetView>
  </sheetViews>
  <sheetFormatPr defaultRowHeight="14.5" x14ac:dyDescent="0.35"/>
  <cols>
    <col min="1" max="1" width="50.54296875" customWidth="1"/>
    <col min="2" max="2" width="22" bestFit="1" customWidth="1"/>
    <col min="3" max="3" width="26.7265625" customWidth="1"/>
    <col min="4" max="4" width="22" customWidth="1"/>
    <col min="5" max="5" width="16.453125" customWidth="1"/>
    <col min="6" max="6" width="22" customWidth="1"/>
    <col min="7" max="7" width="6.1796875" style="2" bestFit="1" customWidth="1"/>
    <col min="12" max="12" width="70.26953125" bestFit="1" customWidth="1"/>
    <col min="13" max="13" width="10.81640625" bestFit="1" customWidth="1"/>
    <col min="14" max="14" width="10.54296875" bestFit="1" customWidth="1"/>
    <col min="15" max="15" width="12" bestFit="1" customWidth="1"/>
    <col min="16" max="16" width="12.54296875" customWidth="1"/>
  </cols>
  <sheetData>
    <row r="1" spans="1:8" ht="36.75" customHeight="1" x14ac:dyDescent="0.35">
      <c r="A1" s="74" t="s">
        <v>2594</v>
      </c>
      <c r="B1" s="75"/>
      <c r="C1" s="75"/>
      <c r="D1" s="75"/>
      <c r="E1" s="75"/>
      <c r="F1" s="75"/>
      <c r="G1" s="76"/>
      <c r="H1" s="47" t="str">
        <f>HYPERLINK("[EDEL_Portfolio Monthly Notes 31-Dec-2024.xlsx]Index!A1","Index")</f>
        <v>Index</v>
      </c>
    </row>
    <row r="2" spans="1:8" ht="19.5" customHeight="1" x14ac:dyDescent="0.35">
      <c r="A2" s="74" t="s">
        <v>2595</v>
      </c>
      <c r="B2" s="75"/>
      <c r="C2" s="75"/>
      <c r="D2" s="75"/>
      <c r="E2" s="75"/>
      <c r="F2" s="75"/>
      <c r="G2" s="76"/>
    </row>
    <row r="4" spans="1:8" ht="48" customHeight="1" x14ac:dyDescent="0.35">
      <c r="A4" s="4" t="s">
        <v>123</v>
      </c>
      <c r="B4" s="4" t="s">
        <v>124</v>
      </c>
      <c r="C4" s="4" t="s">
        <v>125</v>
      </c>
      <c r="D4" s="5" t="s">
        <v>126</v>
      </c>
      <c r="E4" s="6" t="s">
        <v>127</v>
      </c>
      <c r="F4" s="6" t="s">
        <v>128</v>
      </c>
      <c r="G4" s="7" t="s">
        <v>129</v>
      </c>
    </row>
    <row r="5" spans="1:8" x14ac:dyDescent="0.35">
      <c r="A5" s="8"/>
      <c r="B5" s="31"/>
      <c r="C5" s="31"/>
      <c r="D5" s="9"/>
      <c r="E5" s="10"/>
      <c r="F5" s="11"/>
      <c r="G5" s="12"/>
    </row>
    <row r="6" spans="1:8" x14ac:dyDescent="0.35">
      <c r="A6" s="13"/>
      <c r="B6" s="32"/>
      <c r="C6" s="32"/>
      <c r="D6" s="14"/>
      <c r="E6" s="15"/>
      <c r="F6" s="16"/>
      <c r="G6" s="16"/>
    </row>
    <row r="7" spans="1:8" x14ac:dyDescent="0.35">
      <c r="A7" s="13"/>
      <c r="B7" s="32"/>
      <c r="C7" s="32"/>
      <c r="D7" s="14"/>
      <c r="E7" s="15"/>
      <c r="F7" s="16"/>
      <c r="G7" s="16"/>
    </row>
    <row r="8" spans="1:8" x14ac:dyDescent="0.35">
      <c r="A8" s="17" t="s">
        <v>1172</v>
      </c>
      <c r="B8" s="32"/>
      <c r="C8" s="32"/>
      <c r="D8" s="14"/>
      <c r="E8" s="15"/>
      <c r="F8" s="16"/>
      <c r="G8" s="16"/>
    </row>
    <row r="9" spans="1:8" x14ac:dyDescent="0.35">
      <c r="A9" s="13" t="s">
        <v>2596</v>
      </c>
      <c r="B9" s="32" t="s">
        <v>2597</v>
      </c>
      <c r="C9" s="32"/>
      <c r="D9" s="14">
        <v>47688580.002100013</v>
      </c>
      <c r="E9" s="15">
        <v>686429.42</v>
      </c>
      <c r="F9" s="16">
        <v>0.999</v>
      </c>
      <c r="G9" s="16"/>
    </row>
    <row r="10" spans="1:8" x14ac:dyDescent="0.35">
      <c r="A10" s="17" t="s">
        <v>193</v>
      </c>
      <c r="B10" s="33"/>
      <c r="C10" s="33"/>
      <c r="D10" s="18"/>
      <c r="E10" s="19">
        <v>686429.42</v>
      </c>
      <c r="F10" s="20">
        <v>0.999</v>
      </c>
      <c r="G10" s="21"/>
    </row>
    <row r="11" spans="1:8" x14ac:dyDescent="0.35">
      <c r="A11" s="13"/>
      <c r="B11" s="32"/>
      <c r="C11" s="32"/>
      <c r="D11" s="14"/>
      <c r="E11" s="15"/>
      <c r="F11" s="16"/>
      <c r="G11" s="16"/>
    </row>
    <row r="12" spans="1:8" x14ac:dyDescent="0.35">
      <c r="A12" s="24" t="s">
        <v>196</v>
      </c>
      <c r="B12" s="34"/>
      <c r="C12" s="34"/>
      <c r="D12" s="25"/>
      <c r="E12" s="19">
        <v>686429.42</v>
      </c>
      <c r="F12" s="20">
        <v>0.999</v>
      </c>
      <c r="G12" s="21"/>
    </row>
    <row r="13" spans="1:8" x14ac:dyDescent="0.35">
      <c r="A13" s="13"/>
      <c r="B13" s="32"/>
      <c r="C13" s="32"/>
      <c r="D13" s="14"/>
      <c r="E13" s="15"/>
      <c r="F13" s="16"/>
      <c r="G13" s="16"/>
    </row>
    <row r="14" spans="1:8" x14ac:dyDescent="0.35">
      <c r="A14" s="17" t="s">
        <v>205</v>
      </c>
      <c r="B14" s="32"/>
      <c r="C14" s="32"/>
      <c r="D14" s="14"/>
      <c r="E14" s="15"/>
      <c r="F14" s="16"/>
      <c r="G14" s="16"/>
    </row>
    <row r="15" spans="1:8" x14ac:dyDescent="0.35">
      <c r="A15" s="13" t="s">
        <v>206</v>
      </c>
      <c r="B15" s="32"/>
      <c r="C15" s="32"/>
      <c r="D15" s="14"/>
      <c r="E15" s="15">
        <v>714.87</v>
      </c>
      <c r="F15" s="16">
        <v>1E-3</v>
      </c>
      <c r="G15" s="16">
        <v>6.6451999999999997E-2</v>
      </c>
    </row>
    <row r="16" spans="1:8" x14ac:dyDescent="0.35">
      <c r="A16" s="17" t="s">
        <v>193</v>
      </c>
      <c r="B16" s="33"/>
      <c r="C16" s="33"/>
      <c r="D16" s="18"/>
      <c r="E16" s="19">
        <v>714.87</v>
      </c>
      <c r="F16" s="20">
        <v>1E-3</v>
      </c>
      <c r="G16" s="21"/>
    </row>
    <row r="17" spans="1:7" x14ac:dyDescent="0.35">
      <c r="A17" s="13"/>
      <c r="B17" s="32"/>
      <c r="C17" s="32"/>
      <c r="D17" s="14"/>
      <c r="E17" s="15"/>
      <c r="F17" s="16"/>
      <c r="G17" s="16"/>
    </row>
    <row r="18" spans="1:7" x14ac:dyDescent="0.35">
      <c r="A18" s="24" t="s">
        <v>196</v>
      </c>
      <c r="B18" s="34"/>
      <c r="C18" s="34"/>
      <c r="D18" s="25"/>
      <c r="E18" s="19">
        <v>714.87</v>
      </c>
      <c r="F18" s="20">
        <v>1E-3</v>
      </c>
      <c r="G18" s="21"/>
    </row>
    <row r="19" spans="1:7" x14ac:dyDescent="0.35">
      <c r="A19" s="13" t="s">
        <v>207</v>
      </c>
      <c r="B19" s="32"/>
      <c r="C19" s="32"/>
      <c r="D19" s="14"/>
      <c r="E19" s="15">
        <v>0.1301494</v>
      </c>
      <c r="F19" s="16">
        <v>0</v>
      </c>
      <c r="G19" s="16"/>
    </row>
    <row r="20" spans="1:7" x14ac:dyDescent="0.35">
      <c r="A20" s="13" t="s">
        <v>208</v>
      </c>
      <c r="B20" s="32"/>
      <c r="C20" s="32"/>
      <c r="D20" s="14"/>
      <c r="E20" s="36">
        <v>-22.950149400000001</v>
      </c>
      <c r="F20" s="16">
        <v>0</v>
      </c>
      <c r="G20" s="16">
        <v>6.6450999999999996E-2</v>
      </c>
    </row>
    <row r="21" spans="1:7" x14ac:dyDescent="0.35">
      <c r="A21" s="27" t="s">
        <v>209</v>
      </c>
      <c r="B21" s="35"/>
      <c r="C21" s="35"/>
      <c r="D21" s="28"/>
      <c r="E21" s="29">
        <v>687121.47</v>
      </c>
      <c r="F21" s="30">
        <v>1</v>
      </c>
      <c r="G21" s="30"/>
    </row>
    <row r="26" spans="1:7" x14ac:dyDescent="0.35">
      <c r="A26" s="1" t="s">
        <v>212</v>
      </c>
    </row>
    <row r="27" spans="1:7" x14ac:dyDescent="0.35">
      <c r="A27" s="48" t="s">
        <v>213</v>
      </c>
      <c r="B27" s="3" t="s">
        <v>131</v>
      </c>
    </row>
    <row r="28" spans="1:7" x14ac:dyDescent="0.35">
      <c r="A28" t="s">
        <v>214</v>
      </c>
    </row>
    <row r="29" spans="1:7" x14ac:dyDescent="0.35">
      <c r="A29" t="s">
        <v>267</v>
      </c>
      <c r="B29" t="s">
        <v>216</v>
      </c>
      <c r="C29" t="s">
        <v>216</v>
      </c>
    </row>
    <row r="30" spans="1:7" x14ac:dyDescent="0.35">
      <c r="B30" s="49">
        <v>45625</v>
      </c>
      <c r="C30" s="49">
        <v>45657</v>
      </c>
    </row>
    <row r="31" spans="1:7" x14ac:dyDescent="0.35">
      <c r="A31" t="s">
        <v>515</v>
      </c>
      <c r="B31">
        <v>14.2875</v>
      </c>
      <c r="C31">
        <v>14.3507</v>
      </c>
    </row>
    <row r="32" spans="1:7" x14ac:dyDescent="0.35">
      <c r="A32" t="s">
        <v>269</v>
      </c>
      <c r="B32">
        <v>14.2875</v>
      </c>
      <c r="C32">
        <v>14.3507</v>
      </c>
    </row>
    <row r="33" spans="1:3" x14ac:dyDescent="0.35">
      <c r="A33" t="s">
        <v>516</v>
      </c>
      <c r="B33">
        <v>14.2875</v>
      </c>
      <c r="C33">
        <v>14.3507</v>
      </c>
    </row>
    <row r="34" spans="1:3" x14ac:dyDescent="0.35">
      <c r="A34" t="s">
        <v>271</v>
      </c>
      <c r="B34">
        <v>14.2875</v>
      </c>
      <c r="C34">
        <v>14.3507</v>
      </c>
    </row>
    <row r="36" spans="1:3" x14ac:dyDescent="0.35">
      <c r="A36" t="s">
        <v>218</v>
      </c>
      <c r="B36" s="3" t="s">
        <v>131</v>
      </c>
    </row>
    <row r="37" spans="1:3" x14ac:dyDescent="0.35">
      <c r="A37" t="s">
        <v>219</v>
      </c>
      <c r="B37" s="3" t="s">
        <v>131</v>
      </c>
    </row>
    <row r="38" spans="1:3" ht="30" customHeight="1" x14ac:dyDescent="0.35">
      <c r="A38" s="48" t="s">
        <v>220</v>
      </c>
      <c r="B38" s="3" t="s">
        <v>131</v>
      </c>
    </row>
    <row r="39" spans="1:3" ht="30" customHeight="1" x14ac:dyDescent="0.35">
      <c r="A39" s="48" t="s">
        <v>221</v>
      </c>
      <c r="B39" s="3" t="s">
        <v>131</v>
      </c>
    </row>
    <row r="40" spans="1:3" x14ac:dyDescent="0.35">
      <c r="A40" t="s">
        <v>222</v>
      </c>
      <c r="B40" s="50">
        <f>+B55</f>
        <v>4.9161215538280159</v>
      </c>
    </row>
    <row r="41" spans="1:3" ht="45" customHeight="1" x14ac:dyDescent="0.35">
      <c r="A41" s="48" t="s">
        <v>223</v>
      </c>
      <c r="B41" s="3" t="s">
        <v>131</v>
      </c>
    </row>
    <row r="42" spans="1:3" x14ac:dyDescent="0.35">
      <c r="B42" s="3"/>
    </row>
    <row r="43" spans="1:3" ht="30" customHeight="1" x14ac:dyDescent="0.35">
      <c r="A43" s="48" t="s">
        <v>224</v>
      </c>
      <c r="B43" s="3" t="s">
        <v>131</v>
      </c>
    </row>
    <row r="44" spans="1:3" ht="30" customHeight="1" x14ac:dyDescent="0.35">
      <c r="A44" s="48" t="s">
        <v>225</v>
      </c>
      <c r="B44" t="s">
        <v>131</v>
      </c>
    </row>
    <row r="45" spans="1:3" ht="30" customHeight="1" x14ac:dyDescent="0.35">
      <c r="A45" s="48" t="s">
        <v>226</v>
      </c>
      <c r="B45" s="3" t="s">
        <v>131</v>
      </c>
    </row>
    <row r="46" spans="1:3" ht="30" customHeight="1" x14ac:dyDescent="0.35">
      <c r="A46" s="48" t="s">
        <v>227</v>
      </c>
      <c r="B46" s="3" t="s">
        <v>131</v>
      </c>
    </row>
    <row r="48" spans="1:3" x14ac:dyDescent="0.35">
      <c r="A48" t="s">
        <v>228</v>
      </c>
    </row>
    <row r="49" spans="1:4" ht="30" customHeight="1" x14ac:dyDescent="0.35">
      <c r="A49" s="63" t="s">
        <v>229</v>
      </c>
      <c r="B49" s="64" t="s">
        <v>2598</v>
      </c>
    </row>
    <row r="50" spans="1:4" ht="45" customHeight="1" x14ac:dyDescent="0.35">
      <c r="A50" s="63" t="s">
        <v>231</v>
      </c>
      <c r="B50" s="64" t="s">
        <v>1176</v>
      </c>
    </row>
    <row r="51" spans="1:4" x14ac:dyDescent="0.35">
      <c r="A51" s="63"/>
      <c r="B51" s="63"/>
    </row>
    <row r="52" spans="1:4" x14ac:dyDescent="0.35">
      <c r="A52" s="63" t="s">
        <v>233</v>
      </c>
      <c r="B52" s="65">
        <v>7.2872575253248488</v>
      </c>
    </row>
    <row r="53" spans="1:4" x14ac:dyDescent="0.35">
      <c r="A53" s="63"/>
      <c r="B53" s="63"/>
    </row>
    <row r="54" spans="1:4" x14ac:dyDescent="0.35">
      <c r="A54" s="63" t="s">
        <v>234</v>
      </c>
      <c r="B54" s="66">
        <v>4.0861000000000001</v>
      </c>
    </row>
    <row r="55" spans="1:4" x14ac:dyDescent="0.35">
      <c r="A55" s="63" t="s">
        <v>235</v>
      </c>
      <c r="B55" s="66">
        <v>4.9161215538280159</v>
      </c>
    </row>
    <row r="56" spans="1:4" x14ac:dyDescent="0.35">
      <c r="A56" s="63"/>
      <c r="B56" s="63"/>
    </row>
    <row r="57" spans="1:4" x14ac:dyDescent="0.35">
      <c r="A57" s="63" t="s">
        <v>236</v>
      </c>
      <c r="B57" s="67">
        <v>45657</v>
      </c>
    </row>
    <row r="59" spans="1:4" ht="70" customHeight="1" x14ac:dyDescent="0.35">
      <c r="A59" s="71" t="s">
        <v>237</v>
      </c>
      <c r="B59" s="71" t="s">
        <v>238</v>
      </c>
      <c r="C59" s="71" t="s">
        <v>5</v>
      </c>
      <c r="D59" s="71" t="s">
        <v>6</v>
      </c>
    </row>
    <row r="60" spans="1:4" ht="70" customHeight="1" x14ac:dyDescent="0.35">
      <c r="A60" s="71" t="s">
        <v>2598</v>
      </c>
      <c r="B60" s="71"/>
      <c r="C60" s="71" t="s">
        <v>48</v>
      </c>
      <c r="D60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H60"/>
  <sheetViews>
    <sheetView showGridLines="0" workbookViewId="0">
      <pane ySplit="4" topLeftCell="A5" activePane="bottomLeft" state="frozen"/>
      <selection pane="bottomLeft" activeCell="G15" sqref="G15"/>
    </sheetView>
  </sheetViews>
  <sheetFormatPr defaultRowHeight="14.5" x14ac:dyDescent="0.35"/>
  <cols>
    <col min="1" max="1" width="50.54296875" customWidth="1"/>
    <col min="2" max="2" width="22" bestFit="1" customWidth="1"/>
    <col min="3" max="3" width="26.7265625" customWidth="1"/>
    <col min="4" max="4" width="22" customWidth="1"/>
    <col min="5" max="5" width="16.453125" customWidth="1"/>
    <col min="6" max="6" width="22" customWidth="1"/>
    <col min="7" max="7" width="6.1796875" style="2" bestFit="1" customWidth="1"/>
    <col min="12" max="12" width="70.26953125" bestFit="1" customWidth="1"/>
    <col min="13" max="13" width="10.81640625" bestFit="1" customWidth="1"/>
    <col min="14" max="14" width="10.54296875" bestFit="1" customWidth="1"/>
    <col min="15" max="15" width="12" bestFit="1" customWidth="1"/>
    <col min="16" max="16" width="12.54296875" customWidth="1"/>
  </cols>
  <sheetData>
    <row r="1" spans="1:8" ht="36.75" customHeight="1" x14ac:dyDescent="0.35">
      <c r="A1" s="74" t="s">
        <v>2599</v>
      </c>
      <c r="B1" s="75"/>
      <c r="C1" s="75"/>
      <c r="D1" s="75"/>
      <c r="E1" s="75"/>
      <c r="F1" s="75"/>
      <c r="G1" s="76"/>
      <c r="H1" s="47" t="str">
        <f>HYPERLINK("[EDEL_Portfolio Monthly Notes 31-Dec-2024.xlsx]Index!A1","Index")</f>
        <v>Index</v>
      </c>
    </row>
    <row r="2" spans="1:8" ht="19.5" customHeight="1" x14ac:dyDescent="0.35">
      <c r="A2" s="74" t="s">
        <v>2600</v>
      </c>
      <c r="B2" s="75"/>
      <c r="C2" s="75"/>
      <c r="D2" s="75"/>
      <c r="E2" s="75"/>
      <c r="F2" s="75"/>
      <c r="G2" s="76"/>
    </row>
    <row r="4" spans="1:8" ht="48" customHeight="1" x14ac:dyDescent="0.35">
      <c r="A4" s="4" t="s">
        <v>123</v>
      </c>
      <c r="B4" s="4" t="s">
        <v>124</v>
      </c>
      <c r="C4" s="4" t="s">
        <v>125</v>
      </c>
      <c r="D4" s="5" t="s">
        <v>126</v>
      </c>
      <c r="E4" s="6" t="s">
        <v>127</v>
      </c>
      <c r="F4" s="6" t="s">
        <v>128</v>
      </c>
      <c r="G4" s="7" t="s">
        <v>129</v>
      </c>
    </row>
    <row r="5" spans="1:8" x14ac:dyDescent="0.35">
      <c r="A5" s="8"/>
      <c r="B5" s="31"/>
      <c r="C5" s="31"/>
      <c r="D5" s="9"/>
      <c r="E5" s="10"/>
      <c r="F5" s="11"/>
      <c r="G5" s="12"/>
    </row>
    <row r="6" spans="1:8" x14ac:dyDescent="0.35">
      <c r="A6" s="13"/>
      <c r="B6" s="32"/>
      <c r="C6" s="32"/>
      <c r="D6" s="14"/>
      <c r="E6" s="15"/>
      <c r="F6" s="16"/>
      <c r="G6" s="16"/>
    </row>
    <row r="7" spans="1:8" x14ac:dyDescent="0.35">
      <c r="A7" s="13"/>
      <c r="B7" s="32"/>
      <c r="C7" s="32"/>
      <c r="D7" s="14"/>
      <c r="E7" s="15"/>
      <c r="F7" s="16"/>
      <c r="G7" s="16"/>
    </row>
    <row r="8" spans="1:8" x14ac:dyDescent="0.35">
      <c r="A8" s="17" t="s">
        <v>1172</v>
      </c>
      <c r="B8" s="32"/>
      <c r="C8" s="32"/>
      <c r="D8" s="14"/>
      <c r="E8" s="15"/>
      <c r="F8" s="16"/>
      <c r="G8" s="16"/>
    </row>
    <row r="9" spans="1:8" x14ac:dyDescent="0.35">
      <c r="A9" s="13" t="s">
        <v>2601</v>
      </c>
      <c r="B9" s="32" t="s">
        <v>2602</v>
      </c>
      <c r="C9" s="32"/>
      <c r="D9" s="14">
        <v>36280674</v>
      </c>
      <c r="E9" s="15">
        <v>467081.03</v>
      </c>
      <c r="F9" s="16">
        <v>0.99909999999999999</v>
      </c>
      <c r="G9" s="16"/>
    </row>
    <row r="10" spans="1:8" x14ac:dyDescent="0.35">
      <c r="A10" s="17" t="s">
        <v>193</v>
      </c>
      <c r="B10" s="33"/>
      <c r="C10" s="33"/>
      <c r="D10" s="18"/>
      <c r="E10" s="19">
        <v>467081.03</v>
      </c>
      <c r="F10" s="20">
        <v>0.99909999999999999</v>
      </c>
      <c r="G10" s="21"/>
    </row>
    <row r="11" spans="1:8" x14ac:dyDescent="0.35">
      <c r="A11" s="13"/>
      <c r="B11" s="32"/>
      <c r="C11" s="32"/>
      <c r="D11" s="14"/>
      <c r="E11" s="15"/>
      <c r="F11" s="16"/>
      <c r="G11" s="16"/>
    </row>
    <row r="12" spans="1:8" x14ac:dyDescent="0.35">
      <c r="A12" s="24" t="s">
        <v>196</v>
      </c>
      <c r="B12" s="34"/>
      <c r="C12" s="34"/>
      <c r="D12" s="25"/>
      <c r="E12" s="19">
        <v>467081.03</v>
      </c>
      <c r="F12" s="20">
        <v>0.99909999999999999</v>
      </c>
      <c r="G12" s="21"/>
    </row>
    <row r="13" spans="1:8" x14ac:dyDescent="0.35">
      <c r="A13" s="13"/>
      <c r="B13" s="32"/>
      <c r="C13" s="32"/>
      <c r="D13" s="14"/>
      <c r="E13" s="15"/>
      <c r="F13" s="16"/>
      <c r="G13" s="16"/>
    </row>
    <row r="14" spans="1:8" x14ac:dyDescent="0.35">
      <c r="A14" s="17" t="s">
        <v>205</v>
      </c>
      <c r="B14" s="32"/>
      <c r="C14" s="32"/>
      <c r="D14" s="14"/>
      <c r="E14" s="15"/>
      <c r="F14" s="16"/>
      <c r="G14" s="16"/>
    </row>
    <row r="15" spans="1:8" x14ac:dyDescent="0.35">
      <c r="A15" s="13" t="s">
        <v>206</v>
      </c>
      <c r="B15" s="32"/>
      <c r="C15" s="32"/>
      <c r="D15" s="14"/>
      <c r="E15" s="15">
        <v>427.92</v>
      </c>
      <c r="F15" s="16">
        <v>8.9999999999999998E-4</v>
      </c>
      <c r="G15" s="16">
        <v>6.6451999999999997E-2</v>
      </c>
    </row>
    <row r="16" spans="1:8" x14ac:dyDescent="0.35">
      <c r="A16" s="17" t="s">
        <v>193</v>
      </c>
      <c r="B16" s="33"/>
      <c r="C16" s="33"/>
      <c r="D16" s="18"/>
      <c r="E16" s="19">
        <v>427.92</v>
      </c>
      <c r="F16" s="20">
        <v>8.9999999999999998E-4</v>
      </c>
      <c r="G16" s="21"/>
    </row>
    <row r="17" spans="1:7" x14ac:dyDescent="0.35">
      <c r="A17" s="13"/>
      <c r="B17" s="32"/>
      <c r="C17" s="32"/>
      <c r="D17" s="14"/>
      <c r="E17" s="15"/>
      <c r="F17" s="16"/>
      <c r="G17" s="16"/>
    </row>
    <row r="18" spans="1:7" x14ac:dyDescent="0.35">
      <c r="A18" s="24" t="s">
        <v>196</v>
      </c>
      <c r="B18" s="34"/>
      <c r="C18" s="34"/>
      <c r="D18" s="25"/>
      <c r="E18" s="19">
        <v>427.92</v>
      </c>
      <c r="F18" s="20">
        <v>8.9999999999999998E-4</v>
      </c>
      <c r="G18" s="21"/>
    </row>
    <row r="19" spans="1:7" x14ac:dyDescent="0.35">
      <c r="A19" s="13" t="s">
        <v>207</v>
      </c>
      <c r="B19" s="32"/>
      <c r="C19" s="32"/>
      <c r="D19" s="14"/>
      <c r="E19" s="15">
        <v>7.7907599999999994E-2</v>
      </c>
      <c r="F19" s="16">
        <v>0</v>
      </c>
      <c r="G19" s="16"/>
    </row>
    <row r="20" spans="1:7" x14ac:dyDescent="0.35">
      <c r="A20" s="13" t="s">
        <v>208</v>
      </c>
      <c r="B20" s="32"/>
      <c r="C20" s="32"/>
      <c r="D20" s="14"/>
      <c r="E20" s="15">
        <v>4.7520924000000004</v>
      </c>
      <c r="F20" s="16">
        <v>0</v>
      </c>
      <c r="G20" s="16">
        <v>6.6451999999999997E-2</v>
      </c>
    </row>
    <row r="21" spans="1:7" x14ac:dyDescent="0.35">
      <c r="A21" s="27" t="s">
        <v>209</v>
      </c>
      <c r="B21" s="35"/>
      <c r="C21" s="35"/>
      <c r="D21" s="28"/>
      <c r="E21" s="29">
        <v>467513.78</v>
      </c>
      <c r="F21" s="30">
        <v>1</v>
      </c>
      <c r="G21" s="30"/>
    </row>
    <row r="26" spans="1:7" x14ac:dyDescent="0.35">
      <c r="A26" s="1" t="s">
        <v>212</v>
      </c>
    </row>
    <row r="27" spans="1:7" x14ac:dyDescent="0.35">
      <c r="A27" s="48" t="s">
        <v>213</v>
      </c>
      <c r="B27" s="3" t="s">
        <v>131</v>
      </c>
    </row>
    <row r="28" spans="1:7" x14ac:dyDescent="0.35">
      <c r="A28" t="s">
        <v>214</v>
      </c>
    </row>
    <row r="29" spans="1:7" x14ac:dyDescent="0.35">
      <c r="A29" t="s">
        <v>267</v>
      </c>
      <c r="B29" t="s">
        <v>216</v>
      </c>
      <c r="C29" t="s">
        <v>216</v>
      </c>
    </row>
    <row r="30" spans="1:7" x14ac:dyDescent="0.35">
      <c r="B30" s="49">
        <v>45625</v>
      </c>
      <c r="C30" s="49">
        <v>45657</v>
      </c>
    </row>
    <row r="31" spans="1:7" x14ac:dyDescent="0.35">
      <c r="A31" t="s">
        <v>515</v>
      </c>
      <c r="B31">
        <v>12.7858</v>
      </c>
      <c r="C31">
        <v>12.8424</v>
      </c>
    </row>
    <row r="32" spans="1:7" x14ac:dyDescent="0.35">
      <c r="A32" t="s">
        <v>269</v>
      </c>
      <c r="B32">
        <v>12.7858</v>
      </c>
      <c r="C32">
        <v>12.8424</v>
      </c>
    </row>
    <row r="33" spans="1:3" x14ac:dyDescent="0.35">
      <c r="A33" t="s">
        <v>516</v>
      </c>
      <c r="B33">
        <v>12.7858</v>
      </c>
      <c r="C33">
        <v>12.8424</v>
      </c>
    </row>
    <row r="34" spans="1:3" x14ac:dyDescent="0.35">
      <c r="A34" t="s">
        <v>271</v>
      </c>
      <c r="B34">
        <v>12.7858</v>
      </c>
      <c r="C34">
        <v>12.8424</v>
      </c>
    </row>
    <row r="36" spans="1:3" x14ac:dyDescent="0.35">
      <c r="A36" t="s">
        <v>218</v>
      </c>
      <c r="B36" s="3" t="s">
        <v>131</v>
      </c>
    </row>
    <row r="37" spans="1:3" x14ac:dyDescent="0.35">
      <c r="A37" t="s">
        <v>219</v>
      </c>
      <c r="B37" s="3" t="s">
        <v>131</v>
      </c>
    </row>
    <row r="38" spans="1:3" ht="30" customHeight="1" x14ac:dyDescent="0.35">
      <c r="A38" s="48" t="s">
        <v>220</v>
      </c>
      <c r="B38" s="3" t="s">
        <v>131</v>
      </c>
    </row>
    <row r="39" spans="1:3" ht="30" customHeight="1" x14ac:dyDescent="0.35">
      <c r="A39" s="48" t="s">
        <v>221</v>
      </c>
      <c r="B39" s="3" t="s">
        <v>131</v>
      </c>
    </row>
    <row r="40" spans="1:3" x14ac:dyDescent="0.35">
      <c r="A40" t="s">
        <v>222</v>
      </c>
      <c r="B40" s="50">
        <f>+B55</f>
        <v>6.0567353933944501</v>
      </c>
    </row>
    <row r="41" spans="1:3" ht="45" customHeight="1" x14ac:dyDescent="0.35">
      <c r="A41" s="48" t="s">
        <v>223</v>
      </c>
      <c r="B41" s="3" t="s">
        <v>131</v>
      </c>
    </row>
    <row r="42" spans="1:3" x14ac:dyDescent="0.35">
      <c r="B42" s="3"/>
    </row>
    <row r="43" spans="1:3" ht="30" customHeight="1" x14ac:dyDescent="0.35">
      <c r="A43" s="48" t="s">
        <v>224</v>
      </c>
      <c r="B43" s="3" t="s">
        <v>131</v>
      </c>
    </row>
    <row r="44" spans="1:3" ht="30" customHeight="1" x14ac:dyDescent="0.35">
      <c r="A44" s="48" t="s">
        <v>225</v>
      </c>
      <c r="B44" t="s">
        <v>131</v>
      </c>
    </row>
    <row r="45" spans="1:3" ht="30" customHeight="1" x14ac:dyDescent="0.35">
      <c r="A45" s="48" t="s">
        <v>226</v>
      </c>
      <c r="B45" s="3" t="s">
        <v>131</v>
      </c>
    </row>
    <row r="46" spans="1:3" ht="30" customHeight="1" x14ac:dyDescent="0.35">
      <c r="A46" s="48" t="s">
        <v>227</v>
      </c>
      <c r="B46" s="3" t="s">
        <v>131</v>
      </c>
    </row>
    <row r="48" spans="1:3" x14ac:dyDescent="0.35">
      <c r="A48" t="s">
        <v>228</v>
      </c>
    </row>
    <row r="49" spans="1:4" ht="30" customHeight="1" x14ac:dyDescent="0.35">
      <c r="A49" s="63" t="s">
        <v>229</v>
      </c>
      <c r="B49" s="64" t="s">
        <v>2603</v>
      </c>
    </row>
    <row r="50" spans="1:4" ht="45" customHeight="1" x14ac:dyDescent="0.35">
      <c r="A50" s="63" t="s">
        <v>231</v>
      </c>
      <c r="B50" s="64" t="s">
        <v>1176</v>
      </c>
    </row>
    <row r="51" spans="1:4" x14ac:dyDescent="0.35">
      <c r="A51" s="63"/>
      <c r="B51" s="63"/>
    </row>
    <row r="52" spans="1:4" x14ac:dyDescent="0.35">
      <c r="A52" s="63" t="s">
        <v>233</v>
      </c>
      <c r="B52" s="65">
        <v>7.2869098969319834</v>
      </c>
    </row>
    <row r="53" spans="1:4" x14ac:dyDescent="0.35">
      <c r="A53" s="63"/>
      <c r="B53" s="63"/>
    </row>
    <row r="54" spans="1:4" x14ac:dyDescent="0.35">
      <c r="A54" s="63" t="s">
        <v>234</v>
      </c>
      <c r="B54" s="66">
        <v>4.9485000000000001</v>
      </c>
    </row>
    <row r="55" spans="1:4" x14ac:dyDescent="0.35">
      <c r="A55" s="63" t="s">
        <v>235</v>
      </c>
      <c r="B55" s="66">
        <v>6.0567353933944501</v>
      </c>
    </row>
    <row r="56" spans="1:4" x14ac:dyDescent="0.35">
      <c r="A56" s="63"/>
      <c r="B56" s="63"/>
    </row>
    <row r="57" spans="1:4" x14ac:dyDescent="0.35">
      <c r="A57" s="63" t="s">
        <v>236</v>
      </c>
      <c r="B57" s="67">
        <v>45657</v>
      </c>
    </row>
    <row r="59" spans="1:4" ht="70" customHeight="1" x14ac:dyDescent="0.35">
      <c r="A59" s="71" t="s">
        <v>237</v>
      </c>
      <c r="B59" s="71" t="s">
        <v>238</v>
      </c>
      <c r="C59" s="71" t="s">
        <v>5</v>
      </c>
      <c r="D59" s="71" t="s">
        <v>6</v>
      </c>
    </row>
    <row r="60" spans="1:4" ht="70" customHeight="1" x14ac:dyDescent="0.35">
      <c r="A60" s="71" t="s">
        <v>2603</v>
      </c>
      <c r="B60" s="71"/>
      <c r="C60" s="71" t="s">
        <v>37</v>
      </c>
      <c r="D60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H105"/>
  <sheetViews>
    <sheetView showGridLines="0" workbookViewId="0">
      <pane ySplit="4" topLeftCell="A43" activePane="bottomLeft" state="frozen"/>
      <selection pane="bottomLeft" activeCell="B86" sqref="B86"/>
    </sheetView>
  </sheetViews>
  <sheetFormatPr defaultRowHeight="14.5" x14ac:dyDescent="0.35"/>
  <cols>
    <col min="1" max="1" width="50.54296875" customWidth="1"/>
    <col min="2" max="2" width="22" bestFit="1" customWidth="1"/>
    <col min="3" max="3" width="26.7265625" customWidth="1"/>
    <col min="4" max="4" width="22" customWidth="1"/>
    <col min="5" max="5" width="16.453125" customWidth="1"/>
    <col min="6" max="6" width="22" customWidth="1"/>
    <col min="7" max="7" width="6.1796875" style="2" bestFit="1" customWidth="1"/>
    <col min="12" max="12" width="70.26953125" bestFit="1" customWidth="1"/>
    <col min="13" max="13" width="10.81640625" bestFit="1" customWidth="1"/>
    <col min="14" max="14" width="10.54296875" bestFit="1" customWidth="1"/>
    <col min="15" max="15" width="12" bestFit="1" customWidth="1"/>
    <col min="16" max="16" width="12.54296875" customWidth="1"/>
  </cols>
  <sheetData>
    <row r="1" spans="1:8" ht="36.75" customHeight="1" x14ac:dyDescent="0.35">
      <c r="A1" s="74" t="s">
        <v>2604</v>
      </c>
      <c r="B1" s="75"/>
      <c r="C1" s="75"/>
      <c r="D1" s="75"/>
      <c r="E1" s="75"/>
      <c r="F1" s="75"/>
      <c r="G1" s="76"/>
      <c r="H1" s="47" t="str">
        <f>HYPERLINK("[EDEL_Portfolio Monthly Notes 31-Dec-2024.xlsx]Index!A1","Index")</f>
        <v>Index</v>
      </c>
    </row>
    <row r="2" spans="1:8" ht="19.5" customHeight="1" x14ac:dyDescent="0.35">
      <c r="A2" s="74" t="s">
        <v>2605</v>
      </c>
      <c r="B2" s="75"/>
      <c r="C2" s="75"/>
      <c r="D2" s="75"/>
      <c r="E2" s="75"/>
      <c r="F2" s="75"/>
      <c r="G2" s="76"/>
    </row>
    <row r="4" spans="1:8" ht="48" customHeight="1" x14ac:dyDescent="0.35">
      <c r="A4" s="4" t="s">
        <v>123</v>
      </c>
      <c r="B4" s="4" t="s">
        <v>124</v>
      </c>
      <c r="C4" s="4" t="s">
        <v>125</v>
      </c>
      <c r="D4" s="5" t="s">
        <v>126</v>
      </c>
      <c r="E4" s="6" t="s">
        <v>127</v>
      </c>
      <c r="F4" s="6" t="s">
        <v>128</v>
      </c>
      <c r="G4" s="7" t="s">
        <v>129</v>
      </c>
    </row>
    <row r="5" spans="1:8" x14ac:dyDescent="0.35">
      <c r="A5" s="8"/>
      <c r="B5" s="31"/>
      <c r="C5" s="31"/>
      <c r="D5" s="9"/>
      <c r="E5" s="10"/>
      <c r="F5" s="11"/>
      <c r="G5" s="12"/>
    </row>
    <row r="6" spans="1:8" x14ac:dyDescent="0.35">
      <c r="A6" s="13"/>
      <c r="B6" s="32"/>
      <c r="C6" s="32"/>
      <c r="D6" s="14"/>
      <c r="E6" s="15"/>
      <c r="F6" s="16"/>
      <c r="G6" s="16"/>
    </row>
    <row r="7" spans="1:8" x14ac:dyDescent="0.35">
      <c r="A7" s="17" t="s">
        <v>130</v>
      </c>
      <c r="B7" s="32"/>
      <c r="C7" s="32"/>
      <c r="D7" s="14"/>
      <c r="E7" s="15" t="s">
        <v>131</v>
      </c>
      <c r="F7" s="16" t="s">
        <v>131</v>
      </c>
      <c r="G7" s="16"/>
    </row>
    <row r="8" spans="1:8" x14ac:dyDescent="0.35">
      <c r="A8" s="13"/>
      <c r="B8" s="32"/>
      <c r="C8" s="32"/>
      <c r="D8" s="14"/>
      <c r="E8" s="15"/>
      <c r="F8" s="16"/>
      <c r="G8" s="16"/>
    </row>
    <row r="9" spans="1:8" x14ac:dyDescent="0.35">
      <c r="A9" s="17" t="s">
        <v>132</v>
      </c>
      <c r="B9" s="32"/>
      <c r="C9" s="32"/>
      <c r="D9" s="14"/>
      <c r="E9" s="15"/>
      <c r="F9" s="16"/>
      <c r="G9" s="16"/>
    </row>
    <row r="10" spans="1:8" x14ac:dyDescent="0.35">
      <c r="A10" s="17" t="s">
        <v>133</v>
      </c>
      <c r="B10" s="32"/>
      <c r="C10" s="32"/>
      <c r="D10" s="14"/>
      <c r="E10" s="15"/>
      <c r="F10" s="16"/>
      <c r="G10" s="16"/>
    </row>
    <row r="11" spans="1:8" x14ac:dyDescent="0.35">
      <c r="A11" s="13" t="s">
        <v>2606</v>
      </c>
      <c r="B11" s="32" t="s">
        <v>2607</v>
      </c>
      <c r="C11" s="32" t="s">
        <v>139</v>
      </c>
      <c r="D11" s="14">
        <v>21000000</v>
      </c>
      <c r="E11" s="15">
        <v>20537.41</v>
      </c>
      <c r="F11" s="16">
        <v>9.0200000000000002E-2</v>
      </c>
      <c r="G11" s="16">
        <v>7.2800000000000004E-2</v>
      </c>
    </row>
    <row r="12" spans="1:8" x14ac:dyDescent="0.35">
      <c r="A12" s="13" t="s">
        <v>2608</v>
      </c>
      <c r="B12" s="32" t="s">
        <v>2609</v>
      </c>
      <c r="C12" s="32" t="s">
        <v>139</v>
      </c>
      <c r="D12" s="14">
        <v>19500000</v>
      </c>
      <c r="E12" s="15">
        <v>19669.650000000001</v>
      </c>
      <c r="F12" s="16">
        <v>8.6400000000000005E-2</v>
      </c>
      <c r="G12" s="16">
        <v>7.3950000000000002E-2</v>
      </c>
    </row>
    <row r="13" spans="1:8" x14ac:dyDescent="0.35">
      <c r="A13" s="13" t="s">
        <v>2610</v>
      </c>
      <c r="B13" s="32" t="s">
        <v>2611</v>
      </c>
      <c r="C13" s="32" t="s">
        <v>139</v>
      </c>
      <c r="D13" s="14">
        <v>15000000</v>
      </c>
      <c r="E13" s="15">
        <v>15106.62</v>
      </c>
      <c r="F13" s="16">
        <v>6.6299999999999998E-2</v>
      </c>
      <c r="G13" s="16">
        <v>7.5399999999999995E-2</v>
      </c>
    </row>
    <row r="14" spans="1:8" x14ac:dyDescent="0.35">
      <c r="A14" s="13" t="s">
        <v>2612</v>
      </c>
      <c r="B14" s="32" t="s">
        <v>2613</v>
      </c>
      <c r="C14" s="32" t="s">
        <v>139</v>
      </c>
      <c r="D14" s="14">
        <v>11000000</v>
      </c>
      <c r="E14" s="15">
        <v>11113.48</v>
      </c>
      <c r="F14" s="16">
        <v>4.8800000000000003E-2</v>
      </c>
      <c r="G14" s="16">
        <v>7.3400000000000007E-2</v>
      </c>
    </row>
    <row r="15" spans="1:8" x14ac:dyDescent="0.35">
      <c r="A15" s="13" t="s">
        <v>2482</v>
      </c>
      <c r="B15" s="32" t="s">
        <v>2483</v>
      </c>
      <c r="C15" s="32" t="s">
        <v>139</v>
      </c>
      <c r="D15" s="14">
        <v>10500000</v>
      </c>
      <c r="E15" s="15">
        <v>10557.18</v>
      </c>
      <c r="F15" s="16">
        <v>4.6399999999999997E-2</v>
      </c>
      <c r="G15" s="16">
        <v>7.5300000000000006E-2</v>
      </c>
    </row>
    <row r="16" spans="1:8" x14ac:dyDescent="0.35">
      <c r="A16" s="13" t="s">
        <v>2614</v>
      </c>
      <c r="B16" s="32" t="s">
        <v>2615</v>
      </c>
      <c r="C16" s="32" t="s">
        <v>148</v>
      </c>
      <c r="D16" s="14">
        <v>10000000</v>
      </c>
      <c r="E16" s="15">
        <v>10046.39</v>
      </c>
      <c r="F16" s="16">
        <v>4.41E-2</v>
      </c>
      <c r="G16" s="16">
        <v>7.5399999999999995E-2</v>
      </c>
    </row>
    <row r="17" spans="1:7" x14ac:dyDescent="0.35">
      <c r="A17" s="13" t="s">
        <v>2616</v>
      </c>
      <c r="B17" s="32" t="s">
        <v>2617</v>
      </c>
      <c r="C17" s="32" t="s">
        <v>139</v>
      </c>
      <c r="D17" s="14">
        <v>9200000</v>
      </c>
      <c r="E17" s="15">
        <v>9268.9599999999991</v>
      </c>
      <c r="F17" s="16">
        <v>4.07E-2</v>
      </c>
      <c r="G17" s="16">
        <v>7.5450000000000003E-2</v>
      </c>
    </row>
    <row r="18" spans="1:7" x14ac:dyDescent="0.35">
      <c r="A18" s="13" t="s">
        <v>2618</v>
      </c>
      <c r="B18" s="32" t="s">
        <v>2619</v>
      </c>
      <c r="C18" s="32" t="s">
        <v>139</v>
      </c>
      <c r="D18" s="14">
        <v>3000000</v>
      </c>
      <c r="E18" s="15">
        <v>2996.31</v>
      </c>
      <c r="F18" s="16">
        <v>1.32E-2</v>
      </c>
      <c r="G18" s="16">
        <v>7.3050000000000004E-2</v>
      </c>
    </row>
    <row r="19" spans="1:7" x14ac:dyDescent="0.35">
      <c r="A19" s="13" t="s">
        <v>2620</v>
      </c>
      <c r="B19" s="32" t="s">
        <v>2621</v>
      </c>
      <c r="C19" s="32" t="s">
        <v>136</v>
      </c>
      <c r="D19" s="14">
        <v>3000000</v>
      </c>
      <c r="E19" s="15">
        <v>2990.15</v>
      </c>
      <c r="F19" s="16">
        <v>1.3100000000000001E-2</v>
      </c>
      <c r="G19" s="16">
        <v>7.2900000000000006E-2</v>
      </c>
    </row>
    <row r="20" spans="1:7" x14ac:dyDescent="0.35">
      <c r="A20" s="13" t="s">
        <v>2622</v>
      </c>
      <c r="B20" s="32" t="s">
        <v>2623</v>
      </c>
      <c r="C20" s="32" t="s">
        <v>139</v>
      </c>
      <c r="D20" s="14">
        <v>2700000</v>
      </c>
      <c r="E20" s="15">
        <v>2747.16</v>
      </c>
      <c r="F20" s="16">
        <v>1.21E-2</v>
      </c>
      <c r="G20" s="16">
        <v>7.3999999999999996E-2</v>
      </c>
    </row>
    <row r="21" spans="1:7" x14ac:dyDescent="0.35">
      <c r="A21" s="13" t="s">
        <v>2624</v>
      </c>
      <c r="B21" s="32" t="s">
        <v>2625</v>
      </c>
      <c r="C21" s="32" t="s">
        <v>139</v>
      </c>
      <c r="D21" s="14">
        <v>2500000</v>
      </c>
      <c r="E21" s="15">
        <v>2561.2600000000002</v>
      </c>
      <c r="F21" s="16">
        <v>1.12E-2</v>
      </c>
      <c r="G21" s="16">
        <v>7.3150000000000007E-2</v>
      </c>
    </row>
    <row r="22" spans="1:7" x14ac:dyDescent="0.35">
      <c r="A22" s="13" t="s">
        <v>2626</v>
      </c>
      <c r="B22" s="32" t="s">
        <v>2627</v>
      </c>
      <c r="C22" s="32" t="s">
        <v>139</v>
      </c>
      <c r="D22" s="14">
        <v>2500000</v>
      </c>
      <c r="E22" s="15">
        <v>2495.23</v>
      </c>
      <c r="F22" s="16">
        <v>1.0999999999999999E-2</v>
      </c>
      <c r="G22" s="16">
        <v>7.6300000000000007E-2</v>
      </c>
    </row>
    <row r="23" spans="1:7" x14ac:dyDescent="0.35">
      <c r="A23" s="13" t="s">
        <v>2628</v>
      </c>
      <c r="B23" s="32" t="s">
        <v>2629</v>
      </c>
      <c r="C23" s="32" t="s">
        <v>148</v>
      </c>
      <c r="D23" s="14">
        <v>2060000</v>
      </c>
      <c r="E23" s="15">
        <v>2135.8000000000002</v>
      </c>
      <c r="F23" s="16">
        <v>9.4000000000000004E-3</v>
      </c>
      <c r="G23" s="16">
        <v>7.3400000000000007E-2</v>
      </c>
    </row>
    <row r="24" spans="1:7" x14ac:dyDescent="0.35">
      <c r="A24" s="13" t="s">
        <v>2630</v>
      </c>
      <c r="B24" s="32" t="s">
        <v>2631</v>
      </c>
      <c r="C24" s="32" t="s">
        <v>148</v>
      </c>
      <c r="D24" s="14">
        <v>2000000</v>
      </c>
      <c r="E24" s="15">
        <v>1997.75</v>
      </c>
      <c r="F24" s="16">
        <v>8.8000000000000005E-3</v>
      </c>
      <c r="G24" s="16">
        <v>7.5399999999999995E-2</v>
      </c>
    </row>
    <row r="25" spans="1:7" x14ac:dyDescent="0.35">
      <c r="A25" s="13" t="s">
        <v>2632</v>
      </c>
      <c r="B25" s="32" t="s">
        <v>2633</v>
      </c>
      <c r="C25" s="32" t="s">
        <v>139</v>
      </c>
      <c r="D25" s="14">
        <v>500000</v>
      </c>
      <c r="E25" s="15">
        <v>515.1</v>
      </c>
      <c r="F25" s="16">
        <v>2.3E-3</v>
      </c>
      <c r="G25" s="16">
        <v>7.3599999999999999E-2</v>
      </c>
    </row>
    <row r="26" spans="1:7" x14ac:dyDescent="0.35">
      <c r="A26" s="13" t="s">
        <v>2634</v>
      </c>
      <c r="B26" s="32" t="s">
        <v>2635</v>
      </c>
      <c r="C26" s="32" t="s">
        <v>139</v>
      </c>
      <c r="D26" s="14">
        <v>500000</v>
      </c>
      <c r="E26" s="15">
        <v>488.58</v>
      </c>
      <c r="F26" s="16">
        <v>2.0999999999999999E-3</v>
      </c>
      <c r="G26" s="16">
        <v>7.2599999999999998E-2</v>
      </c>
    </row>
    <row r="27" spans="1:7" x14ac:dyDescent="0.35">
      <c r="A27" s="17" t="s">
        <v>193</v>
      </c>
      <c r="B27" s="33"/>
      <c r="C27" s="33"/>
      <c r="D27" s="18"/>
      <c r="E27" s="19">
        <v>115227.03</v>
      </c>
      <c r="F27" s="20">
        <v>0.50609999999999999</v>
      </c>
      <c r="G27" s="21"/>
    </row>
    <row r="28" spans="1:7" x14ac:dyDescent="0.35">
      <c r="A28" s="17" t="s">
        <v>284</v>
      </c>
      <c r="B28" s="32"/>
      <c r="C28" s="32"/>
      <c r="D28" s="14"/>
      <c r="E28" s="15"/>
      <c r="F28" s="16"/>
      <c r="G28" s="16"/>
    </row>
    <row r="29" spans="1:7" x14ac:dyDescent="0.35">
      <c r="A29" s="13" t="s">
        <v>2636</v>
      </c>
      <c r="B29" s="32" t="s">
        <v>2637</v>
      </c>
      <c r="C29" s="32" t="s">
        <v>281</v>
      </c>
      <c r="D29" s="14">
        <v>22000000</v>
      </c>
      <c r="E29" s="15">
        <v>21839.86</v>
      </c>
      <c r="F29" s="16">
        <v>9.5899999999999999E-2</v>
      </c>
      <c r="G29" s="16">
        <v>7.0485000000000006E-2</v>
      </c>
    </row>
    <row r="30" spans="1:7" x14ac:dyDescent="0.35">
      <c r="A30" s="13" t="s">
        <v>2638</v>
      </c>
      <c r="B30" s="32" t="s">
        <v>2639</v>
      </c>
      <c r="C30" s="32" t="s">
        <v>281</v>
      </c>
      <c r="D30" s="14">
        <v>10500000</v>
      </c>
      <c r="E30" s="15">
        <v>10660.66</v>
      </c>
      <c r="F30" s="16">
        <v>4.6800000000000001E-2</v>
      </c>
      <c r="G30" s="16">
        <v>7.1216000000000002E-2</v>
      </c>
    </row>
    <row r="31" spans="1:7" x14ac:dyDescent="0.35">
      <c r="A31" s="13" t="s">
        <v>2640</v>
      </c>
      <c r="B31" s="32" t="s">
        <v>2641</v>
      </c>
      <c r="C31" s="32" t="s">
        <v>281</v>
      </c>
      <c r="D31" s="14">
        <v>9000000</v>
      </c>
      <c r="E31" s="15">
        <v>9161.82</v>
      </c>
      <c r="F31" s="16">
        <v>4.02E-2</v>
      </c>
      <c r="G31" s="16">
        <v>7.0795999999999998E-2</v>
      </c>
    </row>
    <row r="32" spans="1:7" x14ac:dyDescent="0.35">
      <c r="A32" s="13" t="s">
        <v>2642</v>
      </c>
      <c r="B32" s="32" t="s">
        <v>2643</v>
      </c>
      <c r="C32" s="32" t="s">
        <v>281</v>
      </c>
      <c r="D32" s="14">
        <v>7500000</v>
      </c>
      <c r="E32" s="15">
        <v>7702.79</v>
      </c>
      <c r="F32" s="16">
        <v>3.3799999999999997E-2</v>
      </c>
      <c r="G32" s="16">
        <v>7.1145E-2</v>
      </c>
    </row>
    <row r="33" spans="1:7" x14ac:dyDescent="0.35">
      <c r="A33" s="13" t="s">
        <v>2644</v>
      </c>
      <c r="B33" s="32" t="s">
        <v>2645</v>
      </c>
      <c r="C33" s="32" t="s">
        <v>281</v>
      </c>
      <c r="D33" s="14">
        <v>7500000</v>
      </c>
      <c r="E33" s="15">
        <v>7616.4</v>
      </c>
      <c r="F33" s="16">
        <v>3.3399999999999999E-2</v>
      </c>
      <c r="G33" s="16">
        <v>7.0795999999999998E-2</v>
      </c>
    </row>
    <row r="34" spans="1:7" x14ac:dyDescent="0.35">
      <c r="A34" s="13" t="s">
        <v>2646</v>
      </c>
      <c r="B34" s="32" t="s">
        <v>2647</v>
      </c>
      <c r="C34" s="32" t="s">
        <v>281</v>
      </c>
      <c r="D34" s="14">
        <v>6500000</v>
      </c>
      <c r="E34" s="15">
        <v>6620.49</v>
      </c>
      <c r="F34" s="16">
        <v>2.9100000000000001E-2</v>
      </c>
      <c r="G34" s="16">
        <v>7.1124999999999994E-2</v>
      </c>
    </row>
    <row r="35" spans="1:7" x14ac:dyDescent="0.35">
      <c r="A35" s="13" t="s">
        <v>2648</v>
      </c>
      <c r="B35" s="32" t="s">
        <v>2649</v>
      </c>
      <c r="C35" s="32" t="s">
        <v>281</v>
      </c>
      <c r="D35" s="14">
        <v>6000000</v>
      </c>
      <c r="E35" s="15">
        <v>6092.86</v>
      </c>
      <c r="F35" s="16">
        <v>2.6800000000000001E-2</v>
      </c>
      <c r="G35" s="16">
        <v>7.1124999999999994E-2</v>
      </c>
    </row>
    <row r="36" spans="1:7" x14ac:dyDescent="0.35">
      <c r="A36" s="13" t="s">
        <v>2650</v>
      </c>
      <c r="B36" s="32" t="s">
        <v>2651</v>
      </c>
      <c r="C36" s="32" t="s">
        <v>281</v>
      </c>
      <c r="D36" s="14">
        <v>5500000</v>
      </c>
      <c r="E36" s="15">
        <v>5568.72</v>
      </c>
      <c r="F36" s="16">
        <v>2.4500000000000001E-2</v>
      </c>
      <c r="G36" s="16">
        <v>7.0814000000000002E-2</v>
      </c>
    </row>
    <row r="37" spans="1:7" x14ac:dyDescent="0.35">
      <c r="A37" s="13" t="s">
        <v>2652</v>
      </c>
      <c r="B37" s="32" t="s">
        <v>2653</v>
      </c>
      <c r="C37" s="32" t="s">
        <v>281</v>
      </c>
      <c r="D37" s="14">
        <v>5000000</v>
      </c>
      <c r="E37" s="15">
        <v>5076.4399999999996</v>
      </c>
      <c r="F37" s="16">
        <v>2.23E-2</v>
      </c>
      <c r="G37" s="16">
        <v>7.0814000000000002E-2</v>
      </c>
    </row>
    <row r="38" spans="1:7" x14ac:dyDescent="0.35">
      <c r="A38" s="13" t="s">
        <v>2654</v>
      </c>
      <c r="B38" s="32" t="s">
        <v>2655</v>
      </c>
      <c r="C38" s="32" t="s">
        <v>281</v>
      </c>
      <c r="D38" s="14">
        <v>5000000</v>
      </c>
      <c r="E38" s="15">
        <v>5067.33</v>
      </c>
      <c r="F38" s="16">
        <v>2.2200000000000001E-2</v>
      </c>
      <c r="G38" s="16">
        <v>7.0951E-2</v>
      </c>
    </row>
    <row r="39" spans="1:7" x14ac:dyDescent="0.35">
      <c r="A39" s="13" t="s">
        <v>2656</v>
      </c>
      <c r="B39" s="32" t="s">
        <v>2657</v>
      </c>
      <c r="C39" s="32" t="s">
        <v>281</v>
      </c>
      <c r="D39" s="14">
        <v>4500000</v>
      </c>
      <c r="E39" s="15">
        <v>4551.07</v>
      </c>
      <c r="F39" s="16">
        <v>0.02</v>
      </c>
      <c r="G39" s="16">
        <v>7.1216000000000002E-2</v>
      </c>
    </row>
    <row r="40" spans="1:7" x14ac:dyDescent="0.35">
      <c r="A40" s="13" t="s">
        <v>2658</v>
      </c>
      <c r="B40" s="32" t="s">
        <v>2659</v>
      </c>
      <c r="C40" s="32" t="s">
        <v>281</v>
      </c>
      <c r="D40" s="14">
        <v>4000000</v>
      </c>
      <c r="E40" s="15">
        <v>4048.97</v>
      </c>
      <c r="F40" s="16">
        <v>1.78E-2</v>
      </c>
      <c r="G40" s="16">
        <v>7.1050000000000002E-2</v>
      </c>
    </row>
    <row r="41" spans="1:7" x14ac:dyDescent="0.35">
      <c r="A41" s="13" t="s">
        <v>2660</v>
      </c>
      <c r="B41" s="32" t="s">
        <v>2661</v>
      </c>
      <c r="C41" s="32" t="s">
        <v>281</v>
      </c>
      <c r="D41" s="14">
        <v>2500000</v>
      </c>
      <c r="E41" s="15">
        <v>2544.36</v>
      </c>
      <c r="F41" s="16">
        <v>1.12E-2</v>
      </c>
      <c r="G41" s="16">
        <v>7.0814000000000002E-2</v>
      </c>
    </row>
    <row r="42" spans="1:7" x14ac:dyDescent="0.35">
      <c r="A42" s="13" t="s">
        <v>2662</v>
      </c>
      <c r="B42" s="32" t="s">
        <v>2663</v>
      </c>
      <c r="C42" s="32" t="s">
        <v>281</v>
      </c>
      <c r="D42" s="14">
        <v>2500000</v>
      </c>
      <c r="E42" s="15">
        <v>2531.89</v>
      </c>
      <c r="F42" s="16">
        <v>1.11E-2</v>
      </c>
      <c r="G42" s="16">
        <v>7.0795999999999998E-2</v>
      </c>
    </row>
    <row r="43" spans="1:7" x14ac:dyDescent="0.35">
      <c r="A43" s="13" t="s">
        <v>2664</v>
      </c>
      <c r="B43" s="32" t="s">
        <v>2665</v>
      </c>
      <c r="C43" s="32" t="s">
        <v>281</v>
      </c>
      <c r="D43" s="14">
        <v>2500000</v>
      </c>
      <c r="E43" s="15">
        <v>2508.85</v>
      </c>
      <c r="F43" s="16">
        <v>1.0999999999999999E-2</v>
      </c>
      <c r="G43" s="16">
        <v>7.0998000000000006E-2</v>
      </c>
    </row>
    <row r="44" spans="1:7" x14ac:dyDescent="0.35">
      <c r="A44" s="13" t="s">
        <v>2666</v>
      </c>
      <c r="B44" s="32" t="s">
        <v>2667</v>
      </c>
      <c r="C44" s="32" t="s">
        <v>281</v>
      </c>
      <c r="D44" s="14">
        <v>2000000</v>
      </c>
      <c r="E44" s="15">
        <v>2026.66</v>
      </c>
      <c r="F44" s="16">
        <v>8.8999999999999999E-3</v>
      </c>
      <c r="G44" s="16">
        <v>7.0814000000000002E-2</v>
      </c>
    </row>
    <row r="45" spans="1:7" x14ac:dyDescent="0.35">
      <c r="A45" s="13" t="s">
        <v>788</v>
      </c>
      <c r="B45" s="32" t="s">
        <v>789</v>
      </c>
      <c r="C45" s="32" t="s">
        <v>281</v>
      </c>
      <c r="D45" s="14">
        <v>1000000</v>
      </c>
      <c r="E45" s="15">
        <v>1013.12</v>
      </c>
      <c r="F45" s="16">
        <v>4.4000000000000003E-3</v>
      </c>
      <c r="G45" s="16">
        <v>7.1124999999999994E-2</v>
      </c>
    </row>
    <row r="46" spans="1:7" x14ac:dyDescent="0.35">
      <c r="A46" s="13" t="s">
        <v>2668</v>
      </c>
      <c r="B46" s="32" t="s">
        <v>2669</v>
      </c>
      <c r="C46" s="32" t="s">
        <v>281</v>
      </c>
      <c r="D46" s="14">
        <v>500000</v>
      </c>
      <c r="E46" s="15">
        <v>502.09</v>
      </c>
      <c r="F46" s="16">
        <v>2.2000000000000001E-3</v>
      </c>
      <c r="G46" s="16">
        <v>7.1072999999999997E-2</v>
      </c>
    </row>
    <row r="47" spans="1:7" x14ac:dyDescent="0.35">
      <c r="A47" s="17" t="s">
        <v>193</v>
      </c>
      <c r="B47" s="33"/>
      <c r="C47" s="33"/>
      <c r="D47" s="18"/>
      <c r="E47" s="19">
        <v>105134.38</v>
      </c>
      <c r="F47" s="20">
        <v>0.46160000000000001</v>
      </c>
      <c r="G47" s="21"/>
    </row>
    <row r="48" spans="1:7" x14ac:dyDescent="0.35">
      <c r="A48" s="13"/>
      <c r="B48" s="32"/>
      <c r="C48" s="32"/>
      <c r="D48" s="14"/>
      <c r="E48" s="15"/>
      <c r="F48" s="16"/>
      <c r="G48" s="16"/>
    </row>
    <row r="49" spans="1:7" x14ac:dyDescent="0.35">
      <c r="A49" s="13"/>
      <c r="B49" s="32"/>
      <c r="C49" s="32"/>
      <c r="D49" s="14"/>
      <c r="E49" s="15"/>
      <c r="F49" s="16"/>
      <c r="G49" s="16"/>
    </row>
    <row r="50" spans="1:7" x14ac:dyDescent="0.35">
      <c r="A50" s="17" t="s">
        <v>194</v>
      </c>
      <c r="B50" s="32"/>
      <c r="C50" s="32"/>
      <c r="D50" s="14"/>
      <c r="E50" s="15"/>
      <c r="F50" s="16"/>
      <c r="G50" s="16"/>
    </row>
    <row r="51" spans="1:7" x14ac:dyDescent="0.35">
      <c r="A51" s="17" t="s">
        <v>193</v>
      </c>
      <c r="B51" s="32"/>
      <c r="C51" s="32"/>
      <c r="D51" s="14"/>
      <c r="E51" s="22" t="s">
        <v>131</v>
      </c>
      <c r="F51" s="23" t="s">
        <v>131</v>
      </c>
      <c r="G51" s="16"/>
    </row>
    <row r="52" spans="1:7" x14ac:dyDescent="0.35">
      <c r="A52" s="13"/>
      <c r="B52" s="32"/>
      <c r="C52" s="32"/>
      <c r="D52" s="14"/>
      <c r="E52" s="15"/>
      <c r="F52" s="16"/>
      <c r="G52" s="16"/>
    </row>
    <row r="53" spans="1:7" x14ac:dyDescent="0.35">
      <c r="A53" s="17" t="s">
        <v>195</v>
      </c>
      <c r="B53" s="32"/>
      <c r="C53" s="32"/>
      <c r="D53" s="14"/>
      <c r="E53" s="15"/>
      <c r="F53" s="16"/>
      <c r="G53" s="16"/>
    </row>
    <row r="54" spans="1:7" x14ac:dyDescent="0.35">
      <c r="A54" s="17" t="s">
        <v>193</v>
      </c>
      <c r="B54" s="32"/>
      <c r="C54" s="32"/>
      <c r="D54" s="14"/>
      <c r="E54" s="22" t="s">
        <v>131</v>
      </c>
      <c r="F54" s="23" t="s">
        <v>131</v>
      </c>
      <c r="G54" s="16"/>
    </row>
    <row r="55" spans="1:7" x14ac:dyDescent="0.35">
      <c r="A55" s="13"/>
      <c r="B55" s="32"/>
      <c r="C55" s="32"/>
      <c r="D55" s="14"/>
      <c r="E55" s="15"/>
      <c r="F55" s="16"/>
      <c r="G55" s="16"/>
    </row>
    <row r="56" spans="1:7" x14ac:dyDescent="0.35">
      <c r="A56" s="24" t="s">
        <v>196</v>
      </c>
      <c r="B56" s="34"/>
      <c r="C56" s="34"/>
      <c r="D56" s="25"/>
      <c r="E56" s="19">
        <v>220361.41</v>
      </c>
      <c r="F56" s="20">
        <v>0.9677</v>
      </c>
      <c r="G56" s="21"/>
    </row>
    <row r="57" spans="1:7" x14ac:dyDescent="0.35">
      <c r="A57" s="13"/>
      <c r="B57" s="32"/>
      <c r="C57" s="32"/>
      <c r="D57" s="14"/>
      <c r="E57" s="15"/>
      <c r="F57" s="16"/>
      <c r="G57" s="16"/>
    </row>
    <row r="58" spans="1:7" x14ac:dyDescent="0.35">
      <c r="A58" s="13"/>
      <c r="B58" s="32"/>
      <c r="C58" s="32"/>
      <c r="D58" s="14"/>
      <c r="E58" s="15"/>
      <c r="F58" s="16"/>
      <c r="G58" s="16"/>
    </row>
    <row r="59" spans="1:7" x14ac:dyDescent="0.35">
      <c r="A59" s="17" t="s">
        <v>205</v>
      </c>
      <c r="B59" s="32"/>
      <c r="C59" s="32"/>
      <c r="D59" s="14"/>
      <c r="E59" s="15"/>
      <c r="F59" s="16"/>
      <c r="G59" s="16"/>
    </row>
    <row r="60" spans="1:7" x14ac:dyDescent="0.35">
      <c r="A60" s="13" t="s">
        <v>206</v>
      </c>
      <c r="B60" s="32"/>
      <c r="C60" s="32"/>
      <c r="D60" s="14"/>
      <c r="E60" s="15">
        <v>486.91</v>
      </c>
      <c r="F60" s="16">
        <v>2.0999999999999999E-3</v>
      </c>
      <c r="G60" s="16">
        <v>6.6451999999999997E-2</v>
      </c>
    </row>
    <row r="61" spans="1:7" x14ac:dyDescent="0.35">
      <c r="A61" s="17" t="s">
        <v>193</v>
      </c>
      <c r="B61" s="33"/>
      <c r="C61" s="33"/>
      <c r="D61" s="18"/>
      <c r="E61" s="19">
        <v>486.91</v>
      </c>
      <c r="F61" s="20">
        <v>2.0999999999999999E-3</v>
      </c>
      <c r="G61" s="21"/>
    </row>
    <row r="62" spans="1:7" x14ac:dyDescent="0.35">
      <c r="A62" s="13"/>
      <c r="B62" s="32"/>
      <c r="C62" s="32"/>
      <c r="D62" s="14"/>
      <c r="E62" s="15"/>
      <c r="F62" s="16"/>
      <c r="G62" s="16"/>
    </row>
    <row r="63" spans="1:7" x14ac:dyDescent="0.35">
      <c r="A63" s="24" t="s">
        <v>196</v>
      </c>
      <c r="B63" s="34"/>
      <c r="C63" s="34"/>
      <c r="D63" s="25"/>
      <c r="E63" s="19">
        <v>486.91</v>
      </c>
      <c r="F63" s="20">
        <v>2.0999999999999999E-3</v>
      </c>
      <c r="G63" s="21"/>
    </row>
    <row r="64" spans="1:7" x14ac:dyDescent="0.35">
      <c r="A64" s="13" t="s">
        <v>207</v>
      </c>
      <c r="B64" s="32"/>
      <c r="C64" s="32"/>
      <c r="D64" s="14"/>
      <c r="E64" s="15">
        <v>6974.8514959000004</v>
      </c>
      <c r="F64" s="16">
        <v>3.0624999999999999E-2</v>
      </c>
      <c r="G64" s="16"/>
    </row>
    <row r="65" spans="1:7" x14ac:dyDescent="0.35">
      <c r="A65" s="13" t="s">
        <v>208</v>
      </c>
      <c r="B65" s="32"/>
      <c r="C65" s="32"/>
      <c r="D65" s="14"/>
      <c r="E65" s="36">
        <v>-73.551495900000006</v>
      </c>
      <c r="F65" s="26">
        <v>-4.2499999999999998E-4</v>
      </c>
      <c r="G65" s="16">
        <v>6.6450999999999996E-2</v>
      </c>
    </row>
    <row r="66" spans="1:7" x14ac:dyDescent="0.35">
      <c r="A66" s="27" t="s">
        <v>209</v>
      </c>
      <c r="B66" s="35"/>
      <c r="C66" s="35"/>
      <c r="D66" s="28"/>
      <c r="E66" s="29">
        <v>227749.62</v>
      </c>
      <c r="F66" s="30">
        <v>1</v>
      </c>
      <c r="G66" s="30"/>
    </row>
    <row r="68" spans="1:7" x14ac:dyDescent="0.35">
      <c r="A68" s="1" t="s">
        <v>211</v>
      </c>
    </row>
    <row r="71" spans="1:7" x14ac:dyDescent="0.35">
      <c r="A71" s="1" t="s">
        <v>212</v>
      </c>
    </row>
    <row r="72" spans="1:7" x14ac:dyDescent="0.35">
      <c r="A72" s="48" t="s">
        <v>213</v>
      </c>
      <c r="B72" s="3" t="s">
        <v>131</v>
      </c>
    </row>
    <row r="73" spans="1:7" x14ac:dyDescent="0.35">
      <c r="A73" t="s">
        <v>214</v>
      </c>
    </row>
    <row r="74" spans="1:7" x14ac:dyDescent="0.35">
      <c r="A74" t="s">
        <v>267</v>
      </c>
      <c r="B74" t="s">
        <v>216</v>
      </c>
      <c r="C74" t="s">
        <v>216</v>
      </c>
    </row>
    <row r="75" spans="1:7" x14ac:dyDescent="0.35">
      <c r="B75" s="49">
        <v>45625</v>
      </c>
      <c r="C75" s="49">
        <v>45657</v>
      </c>
    </row>
    <row r="76" spans="1:7" x14ac:dyDescent="0.35">
      <c r="A76" t="s">
        <v>515</v>
      </c>
      <c r="B76">
        <v>11.870799999999999</v>
      </c>
      <c r="C76">
        <v>11.9338</v>
      </c>
    </row>
    <row r="77" spans="1:7" x14ac:dyDescent="0.35">
      <c r="A77" t="s">
        <v>269</v>
      </c>
      <c r="B77">
        <v>11.869199999999999</v>
      </c>
      <c r="C77">
        <v>11.9322</v>
      </c>
    </row>
    <row r="78" spans="1:7" x14ac:dyDescent="0.35">
      <c r="A78" t="s">
        <v>516</v>
      </c>
      <c r="B78">
        <v>11.8003</v>
      </c>
      <c r="C78">
        <v>11.860900000000001</v>
      </c>
    </row>
    <row r="79" spans="1:7" x14ac:dyDescent="0.35">
      <c r="A79" t="s">
        <v>271</v>
      </c>
      <c r="B79">
        <v>11.8009</v>
      </c>
      <c r="C79">
        <v>11.8614</v>
      </c>
    </row>
    <row r="81" spans="1:2" x14ac:dyDescent="0.35">
      <c r="A81" t="s">
        <v>218</v>
      </c>
      <c r="B81" s="3" t="s">
        <v>131</v>
      </c>
    </row>
    <row r="82" spans="1:2" x14ac:dyDescent="0.35">
      <c r="A82" t="s">
        <v>219</v>
      </c>
      <c r="B82" s="3" t="s">
        <v>131</v>
      </c>
    </row>
    <row r="83" spans="1:2" ht="30" customHeight="1" x14ac:dyDescent="0.35">
      <c r="A83" s="48" t="s">
        <v>220</v>
      </c>
      <c r="B83" s="3" t="s">
        <v>131</v>
      </c>
    </row>
    <row r="84" spans="1:2" ht="30" customHeight="1" x14ac:dyDescent="0.35">
      <c r="A84" s="48" t="s">
        <v>221</v>
      </c>
      <c r="B84" s="3" t="s">
        <v>131</v>
      </c>
    </row>
    <row r="85" spans="1:2" x14ac:dyDescent="0.35">
      <c r="A85" t="s">
        <v>222</v>
      </c>
      <c r="B85" s="50">
        <f>+B100</f>
        <v>2.17569687304321</v>
      </c>
    </row>
    <row r="86" spans="1:2" ht="45" customHeight="1" x14ac:dyDescent="0.35">
      <c r="A86" s="48" t="s">
        <v>223</v>
      </c>
      <c r="B86" s="3" t="s">
        <v>131</v>
      </c>
    </row>
    <row r="87" spans="1:2" x14ac:dyDescent="0.35">
      <c r="B87" s="3"/>
    </row>
    <row r="88" spans="1:2" ht="30" customHeight="1" x14ac:dyDescent="0.35">
      <c r="A88" s="48" t="s">
        <v>224</v>
      </c>
      <c r="B88" s="3" t="s">
        <v>131</v>
      </c>
    </row>
    <row r="89" spans="1:2" ht="30" customHeight="1" x14ac:dyDescent="0.35">
      <c r="A89" s="48" t="s">
        <v>225</v>
      </c>
      <c r="B89" t="s">
        <v>131</v>
      </c>
    </row>
    <row r="90" spans="1:2" ht="30" customHeight="1" x14ac:dyDescent="0.35">
      <c r="A90" s="48" t="s">
        <v>226</v>
      </c>
      <c r="B90" s="3" t="s">
        <v>131</v>
      </c>
    </row>
    <row r="91" spans="1:2" ht="30" customHeight="1" x14ac:dyDescent="0.35">
      <c r="A91" s="48" t="s">
        <v>227</v>
      </c>
      <c r="B91" s="3" t="s">
        <v>131</v>
      </c>
    </row>
    <row r="93" spans="1:2" x14ac:dyDescent="0.35">
      <c r="A93" t="s">
        <v>228</v>
      </c>
    </row>
    <row r="94" spans="1:2" ht="60" customHeight="1" x14ac:dyDescent="0.35">
      <c r="A94" s="63" t="s">
        <v>229</v>
      </c>
      <c r="B94" s="64" t="s">
        <v>2670</v>
      </c>
    </row>
    <row r="95" spans="1:2" ht="30" customHeight="1" x14ac:dyDescent="0.35">
      <c r="A95" s="63" t="s">
        <v>231</v>
      </c>
      <c r="B95" s="64" t="s">
        <v>2671</v>
      </c>
    </row>
    <row r="96" spans="1:2" x14ac:dyDescent="0.35">
      <c r="A96" s="63"/>
      <c r="B96" s="63"/>
    </row>
    <row r="97" spans="1:4" x14ac:dyDescent="0.35">
      <c r="A97" s="63" t="s">
        <v>233</v>
      </c>
      <c r="B97" s="65">
        <v>7.2639487893586887</v>
      </c>
    </row>
    <row r="98" spans="1:4" x14ac:dyDescent="0.35">
      <c r="A98" s="63"/>
      <c r="B98" s="63"/>
    </row>
    <row r="99" spans="1:4" x14ac:dyDescent="0.35">
      <c r="A99" s="63" t="s">
        <v>234</v>
      </c>
      <c r="B99" s="66">
        <v>2.0055000000000001</v>
      </c>
    </row>
    <row r="100" spans="1:4" x14ac:dyDescent="0.35">
      <c r="A100" s="63" t="s">
        <v>235</v>
      </c>
      <c r="B100" s="66">
        <v>2.17569687304321</v>
      </c>
    </row>
    <row r="101" spans="1:4" x14ac:dyDescent="0.35">
      <c r="A101" s="63"/>
      <c r="B101" s="63"/>
    </row>
    <row r="102" spans="1:4" x14ac:dyDescent="0.35">
      <c r="A102" s="63" t="s">
        <v>236</v>
      </c>
      <c r="B102" s="67">
        <v>45657</v>
      </c>
    </row>
    <row r="104" spans="1:4" ht="70" customHeight="1" x14ac:dyDescent="0.35">
      <c r="A104" s="71" t="s">
        <v>237</v>
      </c>
      <c r="B104" s="71" t="s">
        <v>238</v>
      </c>
      <c r="C104" s="71" t="s">
        <v>5</v>
      </c>
      <c r="D104" s="71" t="s">
        <v>6</v>
      </c>
    </row>
    <row r="105" spans="1:4" ht="70" customHeight="1" x14ac:dyDescent="0.35">
      <c r="A105" s="71" t="s">
        <v>2672</v>
      </c>
      <c r="B105" s="71"/>
      <c r="C105" s="71" t="s">
        <v>110</v>
      </c>
      <c r="D105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L240"/>
  <sheetViews>
    <sheetView showGridLines="0" workbookViewId="0">
      <pane ySplit="4" topLeftCell="A203" activePane="bottomLeft" state="frozen"/>
      <selection pane="bottomLeft" sqref="A1:G1"/>
    </sheetView>
  </sheetViews>
  <sheetFormatPr defaultRowHeight="14.5" x14ac:dyDescent="0.35"/>
  <cols>
    <col min="1" max="1" width="50.54296875" customWidth="1"/>
    <col min="2" max="2" width="22" bestFit="1" customWidth="1"/>
    <col min="3" max="3" width="26.7265625" customWidth="1"/>
    <col min="4" max="4" width="22" customWidth="1"/>
    <col min="5" max="5" width="16.453125" customWidth="1"/>
    <col min="6" max="6" width="22" customWidth="1"/>
    <col min="7" max="7" width="6.1796875" style="2" bestFit="1" customWidth="1"/>
    <col min="9" max="9" width="11" bestFit="1" customWidth="1"/>
    <col min="10" max="10" width="10.453125" bestFit="1" customWidth="1"/>
    <col min="12" max="12" width="70.26953125" bestFit="1" customWidth="1"/>
    <col min="13" max="13" width="10.81640625" bestFit="1" customWidth="1"/>
    <col min="14" max="14" width="10.54296875" bestFit="1" customWidth="1"/>
    <col min="15" max="15" width="12" bestFit="1" customWidth="1"/>
    <col min="16" max="16" width="12.54296875" customWidth="1"/>
  </cols>
  <sheetData>
    <row r="1" spans="1:8" ht="36.75" customHeight="1" x14ac:dyDescent="0.35">
      <c r="A1" s="74" t="s">
        <v>2673</v>
      </c>
      <c r="B1" s="75"/>
      <c r="C1" s="75"/>
      <c r="D1" s="75"/>
      <c r="E1" s="75"/>
      <c r="F1" s="75"/>
      <c r="G1" s="76"/>
      <c r="H1" s="47" t="str">
        <f>HYPERLINK("[EDEL_Portfolio Monthly Notes 31-Dec-2024.xlsx]Index!A1","Index")</f>
        <v>Index</v>
      </c>
    </row>
    <row r="2" spans="1:8" ht="19.5" customHeight="1" x14ac:dyDescent="0.35">
      <c r="A2" s="74" t="s">
        <v>2674</v>
      </c>
      <c r="B2" s="75"/>
      <c r="C2" s="75"/>
      <c r="D2" s="75"/>
      <c r="E2" s="75"/>
      <c r="F2" s="75"/>
      <c r="G2" s="76"/>
    </row>
    <row r="4" spans="1:8" ht="48" customHeight="1" x14ac:dyDescent="0.35">
      <c r="A4" s="4" t="s">
        <v>123</v>
      </c>
      <c r="B4" s="4" t="s">
        <v>124</v>
      </c>
      <c r="C4" s="4" t="s">
        <v>125</v>
      </c>
      <c r="D4" s="5" t="s">
        <v>126</v>
      </c>
      <c r="E4" s="6" t="s">
        <v>127</v>
      </c>
      <c r="F4" s="6" t="s">
        <v>128</v>
      </c>
      <c r="G4" s="7" t="s">
        <v>129</v>
      </c>
    </row>
    <row r="5" spans="1:8" x14ac:dyDescent="0.35">
      <c r="A5" s="8"/>
      <c r="B5" s="31"/>
      <c r="C5" s="31"/>
      <c r="D5" s="9"/>
      <c r="E5" s="10"/>
      <c r="F5" s="11"/>
      <c r="G5" s="12"/>
    </row>
    <row r="6" spans="1:8" x14ac:dyDescent="0.35">
      <c r="A6" s="17" t="s">
        <v>130</v>
      </c>
      <c r="B6" s="32"/>
      <c r="C6" s="32"/>
      <c r="D6" s="14"/>
      <c r="E6" s="15"/>
      <c r="F6" s="16"/>
      <c r="G6" s="16"/>
    </row>
    <row r="7" spans="1:8" x14ac:dyDescent="0.35">
      <c r="A7" s="17" t="s">
        <v>296</v>
      </c>
      <c r="B7" s="32"/>
      <c r="C7" s="32"/>
      <c r="D7" s="14"/>
      <c r="E7" s="15"/>
      <c r="F7" s="16"/>
      <c r="G7" s="16"/>
    </row>
    <row r="8" spans="1:8" x14ac:dyDescent="0.35">
      <c r="A8" s="13" t="s">
        <v>302</v>
      </c>
      <c r="B8" s="32" t="s">
        <v>303</v>
      </c>
      <c r="C8" s="32" t="s">
        <v>304</v>
      </c>
      <c r="D8" s="14">
        <v>542000</v>
      </c>
      <c r="E8" s="15">
        <v>6587.74</v>
      </c>
      <c r="F8" s="16">
        <v>4.5867999999999999E-2</v>
      </c>
      <c r="G8" s="16"/>
    </row>
    <row r="9" spans="1:8" x14ac:dyDescent="0.35">
      <c r="A9" s="13" t="s">
        <v>399</v>
      </c>
      <c r="B9" s="32" t="s">
        <v>400</v>
      </c>
      <c r="C9" s="32" t="s">
        <v>299</v>
      </c>
      <c r="D9" s="14">
        <v>234000</v>
      </c>
      <c r="E9" s="15">
        <v>2246.75</v>
      </c>
      <c r="F9" s="16">
        <v>1.5643000000000001E-2</v>
      </c>
      <c r="G9" s="16"/>
    </row>
    <row r="10" spans="1:8" x14ac:dyDescent="0.35">
      <c r="A10" s="13" t="s">
        <v>536</v>
      </c>
      <c r="B10" s="32" t="s">
        <v>537</v>
      </c>
      <c r="C10" s="32" t="s">
        <v>324</v>
      </c>
      <c r="D10" s="14">
        <v>53400</v>
      </c>
      <c r="E10" s="15">
        <v>2231.2399999999998</v>
      </c>
      <c r="F10" s="16">
        <v>1.5535E-2</v>
      </c>
      <c r="G10" s="16"/>
    </row>
    <row r="11" spans="1:8" x14ac:dyDescent="0.35">
      <c r="A11" s="13" t="s">
        <v>1879</v>
      </c>
      <c r="B11" s="32" t="s">
        <v>1880</v>
      </c>
      <c r="C11" s="32" t="s">
        <v>1881</v>
      </c>
      <c r="D11" s="14">
        <v>73500</v>
      </c>
      <c r="E11" s="15">
        <v>1858.56</v>
      </c>
      <c r="F11" s="16">
        <v>1.294E-2</v>
      </c>
      <c r="G11" s="16"/>
    </row>
    <row r="12" spans="1:8" x14ac:dyDescent="0.35">
      <c r="A12" s="13" t="s">
        <v>1873</v>
      </c>
      <c r="B12" s="32" t="s">
        <v>1874</v>
      </c>
      <c r="C12" s="32" t="s">
        <v>337</v>
      </c>
      <c r="D12" s="14">
        <v>71000</v>
      </c>
      <c r="E12" s="15">
        <v>1734.32</v>
      </c>
      <c r="F12" s="16">
        <v>1.2075000000000001E-2</v>
      </c>
      <c r="G12" s="16"/>
    </row>
    <row r="13" spans="1:8" x14ac:dyDescent="0.35">
      <c r="A13" s="13" t="s">
        <v>446</v>
      </c>
      <c r="B13" s="32" t="s">
        <v>447</v>
      </c>
      <c r="C13" s="32" t="s">
        <v>349</v>
      </c>
      <c r="D13" s="14">
        <v>14950</v>
      </c>
      <c r="E13" s="15">
        <v>1623.33</v>
      </c>
      <c r="F13" s="16">
        <v>1.1303000000000001E-2</v>
      </c>
      <c r="G13" s="16"/>
    </row>
    <row r="14" spans="1:8" x14ac:dyDescent="0.35">
      <c r="A14" s="13" t="s">
        <v>305</v>
      </c>
      <c r="B14" s="32" t="s">
        <v>306</v>
      </c>
      <c r="C14" s="32" t="s">
        <v>307</v>
      </c>
      <c r="D14" s="14">
        <v>81200</v>
      </c>
      <c r="E14" s="15">
        <v>1526.56</v>
      </c>
      <c r="F14" s="16">
        <v>1.0629E-2</v>
      </c>
      <c r="G14" s="16"/>
    </row>
    <row r="15" spans="1:8" x14ac:dyDescent="0.35">
      <c r="A15" s="13" t="s">
        <v>405</v>
      </c>
      <c r="B15" s="32" t="s">
        <v>406</v>
      </c>
      <c r="C15" s="32" t="s">
        <v>407</v>
      </c>
      <c r="D15" s="14">
        <v>392700</v>
      </c>
      <c r="E15" s="15">
        <v>1508.56</v>
      </c>
      <c r="F15" s="16">
        <v>1.0503E-2</v>
      </c>
      <c r="G15" s="16"/>
    </row>
    <row r="16" spans="1:8" x14ac:dyDescent="0.35">
      <c r="A16" s="13" t="s">
        <v>316</v>
      </c>
      <c r="B16" s="32" t="s">
        <v>317</v>
      </c>
      <c r="C16" s="32" t="s">
        <v>318</v>
      </c>
      <c r="D16" s="14">
        <v>94050</v>
      </c>
      <c r="E16" s="15">
        <v>1493.28</v>
      </c>
      <c r="F16" s="16">
        <v>1.0397E-2</v>
      </c>
      <c r="G16" s="16"/>
    </row>
    <row r="17" spans="1:7" x14ac:dyDescent="0.35">
      <c r="A17" s="13" t="s">
        <v>2040</v>
      </c>
      <c r="B17" s="32" t="s">
        <v>2041</v>
      </c>
      <c r="C17" s="32" t="s">
        <v>318</v>
      </c>
      <c r="D17" s="14">
        <v>16200000</v>
      </c>
      <c r="E17" s="15">
        <v>1286.28</v>
      </c>
      <c r="F17" s="16">
        <v>8.9560000000000004E-3</v>
      </c>
      <c r="G17" s="16"/>
    </row>
    <row r="18" spans="1:7" x14ac:dyDescent="0.35">
      <c r="A18" s="13" t="s">
        <v>314</v>
      </c>
      <c r="B18" s="32" t="s">
        <v>315</v>
      </c>
      <c r="C18" s="32" t="s">
        <v>299</v>
      </c>
      <c r="D18" s="14">
        <v>150000</v>
      </c>
      <c r="E18" s="15">
        <v>1192.43</v>
      </c>
      <c r="F18" s="16">
        <v>8.3020000000000004E-3</v>
      </c>
      <c r="G18" s="16"/>
    </row>
    <row r="19" spans="1:7" x14ac:dyDescent="0.35">
      <c r="A19" s="13" t="s">
        <v>478</v>
      </c>
      <c r="B19" s="32" t="s">
        <v>479</v>
      </c>
      <c r="C19" s="32" t="s">
        <v>299</v>
      </c>
      <c r="D19" s="14">
        <v>500000</v>
      </c>
      <c r="E19" s="15">
        <v>1000.1</v>
      </c>
      <c r="F19" s="16">
        <v>6.9629999999999996E-3</v>
      </c>
      <c r="G19" s="16"/>
    </row>
    <row r="20" spans="1:7" x14ac:dyDescent="0.35">
      <c r="A20" s="13" t="s">
        <v>319</v>
      </c>
      <c r="B20" s="32" t="s">
        <v>320</v>
      </c>
      <c r="C20" s="32" t="s">
        <v>321</v>
      </c>
      <c r="D20" s="14">
        <v>47600</v>
      </c>
      <c r="E20" s="15">
        <v>897.9</v>
      </c>
      <c r="F20" s="16">
        <v>6.2519999999999997E-3</v>
      </c>
      <c r="G20" s="16"/>
    </row>
    <row r="21" spans="1:7" x14ac:dyDescent="0.35">
      <c r="A21" s="13" t="s">
        <v>379</v>
      </c>
      <c r="B21" s="32" t="s">
        <v>380</v>
      </c>
      <c r="C21" s="32" t="s">
        <v>356</v>
      </c>
      <c r="D21" s="14">
        <v>29400</v>
      </c>
      <c r="E21" s="15">
        <v>849.41</v>
      </c>
      <c r="F21" s="16">
        <v>5.914E-3</v>
      </c>
      <c r="G21" s="16"/>
    </row>
    <row r="22" spans="1:7" x14ac:dyDescent="0.35">
      <c r="A22" s="13" t="s">
        <v>1246</v>
      </c>
      <c r="B22" s="32" t="s">
        <v>1247</v>
      </c>
      <c r="C22" s="32" t="s">
        <v>509</v>
      </c>
      <c r="D22" s="14">
        <v>334950</v>
      </c>
      <c r="E22" s="15">
        <v>801.37</v>
      </c>
      <c r="F22" s="16">
        <v>5.5799999999999999E-3</v>
      </c>
      <c r="G22" s="16"/>
    </row>
    <row r="23" spans="1:7" x14ac:dyDescent="0.35">
      <c r="A23" s="13" t="s">
        <v>327</v>
      </c>
      <c r="B23" s="32" t="s">
        <v>328</v>
      </c>
      <c r="C23" s="32" t="s">
        <v>299</v>
      </c>
      <c r="D23" s="14">
        <v>74375</v>
      </c>
      <c r="E23" s="15">
        <v>791.87</v>
      </c>
      <c r="F23" s="16">
        <v>5.5129999999999997E-3</v>
      </c>
      <c r="G23" s="16"/>
    </row>
    <row r="24" spans="1:7" x14ac:dyDescent="0.35">
      <c r="A24" s="13" t="s">
        <v>1391</v>
      </c>
      <c r="B24" s="32" t="s">
        <v>1392</v>
      </c>
      <c r="C24" s="32" t="s">
        <v>356</v>
      </c>
      <c r="D24" s="14">
        <v>152000</v>
      </c>
      <c r="E24" s="15">
        <v>761.06</v>
      </c>
      <c r="F24" s="16">
        <v>5.2989999999999999E-3</v>
      </c>
      <c r="G24" s="16"/>
    </row>
    <row r="25" spans="1:7" x14ac:dyDescent="0.35">
      <c r="A25" s="13" t="s">
        <v>347</v>
      </c>
      <c r="B25" s="32" t="s">
        <v>348</v>
      </c>
      <c r="C25" s="32" t="s">
        <v>349</v>
      </c>
      <c r="D25" s="14">
        <v>25200</v>
      </c>
      <c r="E25" s="15">
        <v>757.79</v>
      </c>
      <c r="F25" s="16">
        <v>5.2760000000000003E-3</v>
      </c>
      <c r="G25" s="16"/>
    </row>
    <row r="26" spans="1:7" x14ac:dyDescent="0.35">
      <c r="A26" s="13" t="s">
        <v>1212</v>
      </c>
      <c r="B26" s="32" t="s">
        <v>1213</v>
      </c>
      <c r="C26" s="32" t="s">
        <v>318</v>
      </c>
      <c r="D26" s="14">
        <v>219300</v>
      </c>
      <c r="E26" s="15">
        <v>749.57</v>
      </c>
      <c r="F26" s="16">
        <v>5.2189999999999997E-3</v>
      </c>
      <c r="G26" s="16"/>
    </row>
    <row r="27" spans="1:7" x14ac:dyDescent="0.35">
      <c r="A27" s="13" t="s">
        <v>1907</v>
      </c>
      <c r="B27" s="32" t="s">
        <v>1908</v>
      </c>
      <c r="C27" s="32" t="s">
        <v>299</v>
      </c>
      <c r="D27" s="14">
        <v>664000</v>
      </c>
      <c r="E27" s="15">
        <v>682.46</v>
      </c>
      <c r="F27" s="16">
        <v>4.7520000000000001E-3</v>
      </c>
      <c r="G27" s="16"/>
    </row>
    <row r="28" spans="1:7" x14ac:dyDescent="0.35">
      <c r="A28" s="13" t="s">
        <v>947</v>
      </c>
      <c r="B28" s="32" t="s">
        <v>948</v>
      </c>
      <c r="C28" s="32" t="s">
        <v>321</v>
      </c>
      <c r="D28" s="14">
        <v>48400</v>
      </c>
      <c r="E28" s="15">
        <v>645.9</v>
      </c>
      <c r="F28" s="16">
        <v>4.4970000000000001E-3</v>
      </c>
      <c r="G28" s="16"/>
    </row>
    <row r="29" spans="1:7" x14ac:dyDescent="0.35">
      <c r="A29" s="13" t="s">
        <v>2130</v>
      </c>
      <c r="B29" s="32" t="s">
        <v>2131</v>
      </c>
      <c r="C29" s="32" t="s">
        <v>340</v>
      </c>
      <c r="D29" s="14">
        <v>57000</v>
      </c>
      <c r="E29" s="15">
        <v>593.20000000000005</v>
      </c>
      <c r="F29" s="16">
        <v>4.13E-3</v>
      </c>
      <c r="G29" s="16"/>
    </row>
    <row r="30" spans="1:7" x14ac:dyDescent="0.35">
      <c r="A30" s="13" t="s">
        <v>372</v>
      </c>
      <c r="B30" s="32" t="s">
        <v>373</v>
      </c>
      <c r="C30" s="32" t="s">
        <v>307</v>
      </c>
      <c r="D30" s="14">
        <v>5700</v>
      </c>
      <c r="E30" s="15">
        <v>550.79</v>
      </c>
      <c r="F30" s="16">
        <v>3.8349999999999999E-3</v>
      </c>
      <c r="G30" s="16"/>
    </row>
    <row r="31" spans="1:7" x14ac:dyDescent="0.35">
      <c r="A31" s="13" t="s">
        <v>410</v>
      </c>
      <c r="B31" s="32" t="s">
        <v>411</v>
      </c>
      <c r="C31" s="32" t="s">
        <v>304</v>
      </c>
      <c r="D31" s="14">
        <v>129600</v>
      </c>
      <c r="E31" s="15">
        <v>529.74</v>
      </c>
      <c r="F31" s="16">
        <v>3.6879999999999999E-3</v>
      </c>
      <c r="G31" s="16"/>
    </row>
    <row r="32" spans="1:7" x14ac:dyDescent="0.35">
      <c r="A32" s="13" t="s">
        <v>1183</v>
      </c>
      <c r="B32" s="32" t="s">
        <v>1184</v>
      </c>
      <c r="C32" s="32" t="s">
        <v>310</v>
      </c>
      <c r="D32" s="14">
        <v>190000</v>
      </c>
      <c r="E32" s="15">
        <v>528.29999999999995</v>
      </c>
      <c r="F32" s="16">
        <v>3.6779999999999998E-3</v>
      </c>
      <c r="G32" s="16"/>
    </row>
    <row r="33" spans="1:7" x14ac:dyDescent="0.35">
      <c r="A33" s="13" t="s">
        <v>448</v>
      </c>
      <c r="B33" s="32" t="s">
        <v>449</v>
      </c>
      <c r="C33" s="32" t="s">
        <v>321</v>
      </c>
      <c r="D33" s="14">
        <v>17425</v>
      </c>
      <c r="E33" s="15">
        <v>410.48</v>
      </c>
      <c r="F33" s="16">
        <v>2.8579999999999999E-3</v>
      </c>
      <c r="G33" s="16"/>
    </row>
    <row r="34" spans="1:7" x14ac:dyDescent="0.35">
      <c r="A34" s="13" t="s">
        <v>2100</v>
      </c>
      <c r="B34" s="32" t="s">
        <v>2101</v>
      </c>
      <c r="C34" s="32" t="s">
        <v>310</v>
      </c>
      <c r="D34" s="14">
        <v>140400</v>
      </c>
      <c r="E34" s="15">
        <v>393.05</v>
      </c>
      <c r="F34" s="16">
        <v>2.7369999999999998E-3</v>
      </c>
      <c r="G34" s="16"/>
    </row>
    <row r="35" spans="1:7" x14ac:dyDescent="0.35">
      <c r="A35" s="13" t="s">
        <v>350</v>
      </c>
      <c r="B35" s="32" t="s">
        <v>351</v>
      </c>
      <c r="C35" s="32" t="s">
        <v>331</v>
      </c>
      <c r="D35" s="14">
        <v>16800</v>
      </c>
      <c r="E35" s="15">
        <v>390.91</v>
      </c>
      <c r="F35" s="16">
        <v>2.722E-3</v>
      </c>
      <c r="G35" s="16"/>
    </row>
    <row r="36" spans="1:7" x14ac:dyDescent="0.35">
      <c r="A36" s="13" t="s">
        <v>376</v>
      </c>
      <c r="B36" s="32" t="s">
        <v>377</v>
      </c>
      <c r="C36" s="32" t="s">
        <v>378</v>
      </c>
      <c r="D36" s="14">
        <v>64400</v>
      </c>
      <c r="E36" s="15">
        <v>387.98</v>
      </c>
      <c r="F36" s="16">
        <v>2.7009999999999998E-3</v>
      </c>
      <c r="G36" s="16"/>
    </row>
    <row r="37" spans="1:7" x14ac:dyDescent="0.35">
      <c r="A37" s="13" t="s">
        <v>338</v>
      </c>
      <c r="B37" s="32" t="s">
        <v>339</v>
      </c>
      <c r="C37" s="32" t="s">
        <v>340</v>
      </c>
      <c r="D37" s="14">
        <v>106500</v>
      </c>
      <c r="E37" s="15">
        <v>355.02</v>
      </c>
      <c r="F37" s="16">
        <v>2.4719999999999998E-3</v>
      </c>
      <c r="G37" s="16"/>
    </row>
    <row r="38" spans="1:7" x14ac:dyDescent="0.35">
      <c r="A38" s="13" t="s">
        <v>1231</v>
      </c>
      <c r="B38" s="32" t="s">
        <v>1232</v>
      </c>
      <c r="C38" s="32" t="s">
        <v>436</v>
      </c>
      <c r="D38" s="14">
        <v>55000</v>
      </c>
      <c r="E38" s="15">
        <v>339.38</v>
      </c>
      <c r="F38" s="16">
        <v>2.3630000000000001E-3</v>
      </c>
      <c r="G38" s="16"/>
    </row>
    <row r="39" spans="1:7" x14ac:dyDescent="0.35">
      <c r="A39" s="13" t="s">
        <v>558</v>
      </c>
      <c r="B39" s="32" t="s">
        <v>559</v>
      </c>
      <c r="C39" s="32" t="s">
        <v>482</v>
      </c>
      <c r="D39" s="14">
        <v>16800</v>
      </c>
      <c r="E39" s="15">
        <v>315.83</v>
      </c>
      <c r="F39" s="16">
        <v>2.199E-3</v>
      </c>
      <c r="G39" s="16"/>
    </row>
    <row r="40" spans="1:7" x14ac:dyDescent="0.35">
      <c r="A40" s="13" t="s">
        <v>959</v>
      </c>
      <c r="B40" s="32" t="s">
        <v>960</v>
      </c>
      <c r="C40" s="32" t="s">
        <v>321</v>
      </c>
      <c r="D40" s="14">
        <v>82500</v>
      </c>
      <c r="E40" s="15">
        <v>301.41000000000003</v>
      </c>
      <c r="F40" s="16">
        <v>2.0990000000000002E-3</v>
      </c>
      <c r="G40" s="16"/>
    </row>
    <row r="41" spans="1:7" x14ac:dyDescent="0.35">
      <c r="A41" s="13" t="s">
        <v>354</v>
      </c>
      <c r="B41" s="32" t="s">
        <v>355</v>
      </c>
      <c r="C41" s="32" t="s">
        <v>356</v>
      </c>
      <c r="D41" s="14">
        <v>66300</v>
      </c>
      <c r="E41" s="15">
        <v>297.36</v>
      </c>
      <c r="F41" s="16">
        <v>2.0699999999999998E-3</v>
      </c>
      <c r="G41" s="16"/>
    </row>
    <row r="42" spans="1:7" x14ac:dyDescent="0.35">
      <c r="A42" s="13" t="s">
        <v>1239</v>
      </c>
      <c r="B42" s="32" t="s">
        <v>1240</v>
      </c>
      <c r="C42" s="32" t="s">
        <v>1241</v>
      </c>
      <c r="D42" s="14">
        <v>192500</v>
      </c>
      <c r="E42" s="15">
        <v>265.75</v>
      </c>
      <c r="F42" s="16">
        <v>1.8500000000000001E-3</v>
      </c>
      <c r="G42" s="16"/>
    </row>
    <row r="43" spans="1:7" x14ac:dyDescent="0.35">
      <c r="A43" s="13" t="s">
        <v>308</v>
      </c>
      <c r="B43" s="32" t="s">
        <v>309</v>
      </c>
      <c r="C43" s="32" t="s">
        <v>310</v>
      </c>
      <c r="D43" s="14">
        <v>3600</v>
      </c>
      <c r="E43" s="15">
        <v>256.44</v>
      </c>
      <c r="F43" s="16">
        <v>1.7849999999999999E-3</v>
      </c>
      <c r="G43" s="16"/>
    </row>
    <row r="44" spans="1:7" x14ac:dyDescent="0.35">
      <c r="A44" s="13" t="s">
        <v>815</v>
      </c>
      <c r="B44" s="32" t="s">
        <v>816</v>
      </c>
      <c r="C44" s="32" t="s">
        <v>526</v>
      </c>
      <c r="D44" s="14">
        <v>32375</v>
      </c>
      <c r="E44" s="15">
        <v>254.76</v>
      </c>
      <c r="F44" s="16">
        <v>1.774E-3</v>
      </c>
      <c r="G44" s="16"/>
    </row>
    <row r="45" spans="1:7" x14ac:dyDescent="0.35">
      <c r="A45" s="13" t="s">
        <v>549</v>
      </c>
      <c r="B45" s="32" t="s">
        <v>550</v>
      </c>
      <c r="C45" s="32" t="s">
        <v>551</v>
      </c>
      <c r="D45" s="14">
        <v>525</v>
      </c>
      <c r="E45" s="15">
        <v>249.45</v>
      </c>
      <c r="F45" s="16">
        <v>1.737E-3</v>
      </c>
      <c r="G45" s="16"/>
    </row>
    <row r="46" spans="1:7" x14ac:dyDescent="0.35">
      <c r="A46" s="13" t="s">
        <v>497</v>
      </c>
      <c r="B46" s="32" t="s">
        <v>498</v>
      </c>
      <c r="C46" s="32" t="s">
        <v>414</v>
      </c>
      <c r="D46" s="14">
        <v>7500</v>
      </c>
      <c r="E46" s="15">
        <v>245.55</v>
      </c>
      <c r="F46" s="16">
        <v>1.7099999999999999E-3</v>
      </c>
      <c r="G46" s="16"/>
    </row>
    <row r="47" spans="1:7" x14ac:dyDescent="0.35">
      <c r="A47" s="13" t="s">
        <v>408</v>
      </c>
      <c r="B47" s="32" t="s">
        <v>409</v>
      </c>
      <c r="C47" s="32" t="s">
        <v>393</v>
      </c>
      <c r="D47" s="14">
        <v>7350</v>
      </c>
      <c r="E47" s="15">
        <v>239.11</v>
      </c>
      <c r="F47" s="16">
        <v>1.665E-3</v>
      </c>
      <c r="G47" s="16"/>
    </row>
    <row r="48" spans="1:7" x14ac:dyDescent="0.35">
      <c r="A48" s="13" t="s">
        <v>487</v>
      </c>
      <c r="B48" s="32" t="s">
        <v>488</v>
      </c>
      <c r="C48" s="32" t="s">
        <v>356</v>
      </c>
      <c r="D48" s="14">
        <v>72600</v>
      </c>
      <c r="E48" s="15">
        <v>216.86</v>
      </c>
      <c r="F48" s="16">
        <v>1.5100000000000001E-3</v>
      </c>
      <c r="G48" s="16"/>
    </row>
    <row r="49" spans="1:7" x14ac:dyDescent="0.35">
      <c r="A49" s="13" t="s">
        <v>1877</v>
      </c>
      <c r="B49" s="32" t="s">
        <v>1878</v>
      </c>
      <c r="C49" s="32" t="s">
        <v>1241</v>
      </c>
      <c r="D49" s="14">
        <v>21600</v>
      </c>
      <c r="E49" s="15">
        <v>194.72</v>
      </c>
      <c r="F49" s="16">
        <v>1.356E-3</v>
      </c>
      <c r="G49" s="16"/>
    </row>
    <row r="50" spans="1:7" x14ac:dyDescent="0.35">
      <c r="A50" s="13" t="s">
        <v>428</v>
      </c>
      <c r="B50" s="32" t="s">
        <v>429</v>
      </c>
      <c r="C50" s="32" t="s">
        <v>349</v>
      </c>
      <c r="D50" s="14">
        <v>8050</v>
      </c>
      <c r="E50" s="15">
        <v>190.66</v>
      </c>
      <c r="F50" s="16">
        <v>1.328E-3</v>
      </c>
      <c r="G50" s="16"/>
    </row>
    <row r="51" spans="1:7" x14ac:dyDescent="0.35">
      <c r="A51" s="13" t="s">
        <v>2070</v>
      </c>
      <c r="B51" s="32" t="s">
        <v>2071</v>
      </c>
      <c r="C51" s="32" t="s">
        <v>421</v>
      </c>
      <c r="D51" s="14">
        <v>23100</v>
      </c>
      <c r="E51" s="15">
        <v>190.55</v>
      </c>
      <c r="F51" s="16">
        <v>1.3270000000000001E-3</v>
      </c>
      <c r="G51" s="16"/>
    </row>
    <row r="52" spans="1:7" x14ac:dyDescent="0.35">
      <c r="A52" s="13" t="s">
        <v>454</v>
      </c>
      <c r="B52" s="32" t="s">
        <v>455</v>
      </c>
      <c r="C52" s="32" t="s">
        <v>349</v>
      </c>
      <c r="D52" s="14">
        <v>25300</v>
      </c>
      <c r="E52" s="15">
        <v>187.26</v>
      </c>
      <c r="F52" s="16">
        <v>1.304E-3</v>
      </c>
      <c r="G52" s="16"/>
    </row>
    <row r="53" spans="1:7" x14ac:dyDescent="0.35">
      <c r="A53" s="13" t="s">
        <v>357</v>
      </c>
      <c r="B53" s="32" t="s">
        <v>358</v>
      </c>
      <c r="C53" s="32" t="s">
        <v>307</v>
      </c>
      <c r="D53" s="14">
        <v>2800</v>
      </c>
      <c r="E53" s="15">
        <v>180.82</v>
      </c>
      <c r="F53" s="16">
        <v>1.2589999999999999E-3</v>
      </c>
      <c r="G53" s="16"/>
    </row>
    <row r="54" spans="1:7" x14ac:dyDescent="0.35">
      <c r="A54" s="13" t="s">
        <v>2062</v>
      </c>
      <c r="B54" s="32" t="s">
        <v>2063</v>
      </c>
      <c r="C54" s="32" t="s">
        <v>1241</v>
      </c>
      <c r="D54" s="14">
        <v>140000</v>
      </c>
      <c r="E54" s="15">
        <v>158.38</v>
      </c>
      <c r="F54" s="16">
        <v>1.103E-3</v>
      </c>
      <c r="G54" s="16"/>
    </row>
    <row r="55" spans="1:7" x14ac:dyDescent="0.35">
      <c r="A55" s="13" t="s">
        <v>394</v>
      </c>
      <c r="B55" s="32" t="s">
        <v>395</v>
      </c>
      <c r="C55" s="32" t="s">
        <v>299</v>
      </c>
      <c r="D55" s="14">
        <v>64350</v>
      </c>
      <c r="E55" s="15">
        <v>154.79</v>
      </c>
      <c r="F55" s="16">
        <v>1.078E-3</v>
      </c>
      <c r="G55" s="16"/>
    </row>
    <row r="56" spans="1:7" x14ac:dyDescent="0.35">
      <c r="A56" s="13" t="s">
        <v>1235</v>
      </c>
      <c r="B56" s="32" t="s">
        <v>1236</v>
      </c>
      <c r="C56" s="32" t="s">
        <v>340</v>
      </c>
      <c r="D56" s="14">
        <v>43200</v>
      </c>
      <c r="E56" s="15">
        <v>133.36000000000001</v>
      </c>
      <c r="F56" s="16">
        <v>9.2900000000000003E-4</v>
      </c>
      <c r="G56" s="16"/>
    </row>
    <row r="57" spans="1:7" x14ac:dyDescent="0.35">
      <c r="A57" s="13" t="s">
        <v>538</v>
      </c>
      <c r="B57" s="32" t="s">
        <v>539</v>
      </c>
      <c r="C57" s="32" t="s">
        <v>307</v>
      </c>
      <c r="D57" s="14">
        <v>1950</v>
      </c>
      <c r="E57" s="15">
        <v>108.93</v>
      </c>
      <c r="F57" s="16">
        <v>7.5799999999999999E-4</v>
      </c>
      <c r="G57" s="16"/>
    </row>
    <row r="58" spans="1:7" x14ac:dyDescent="0.35">
      <c r="A58" s="13" t="s">
        <v>1875</v>
      </c>
      <c r="B58" s="32" t="s">
        <v>1876</v>
      </c>
      <c r="C58" s="32" t="s">
        <v>844</v>
      </c>
      <c r="D58" s="14">
        <v>7600</v>
      </c>
      <c r="E58" s="15">
        <v>93.56</v>
      </c>
      <c r="F58" s="16">
        <v>6.5099999999999999E-4</v>
      </c>
      <c r="G58" s="16"/>
    </row>
    <row r="59" spans="1:7" x14ac:dyDescent="0.35">
      <c r="A59" s="13" t="s">
        <v>417</v>
      </c>
      <c r="B59" s="32" t="s">
        <v>418</v>
      </c>
      <c r="C59" s="32" t="s">
        <v>398</v>
      </c>
      <c r="D59" s="14">
        <v>36750</v>
      </c>
      <c r="E59" s="15">
        <v>84.3</v>
      </c>
      <c r="F59" s="16">
        <v>5.8699999999999996E-4</v>
      </c>
      <c r="G59" s="16"/>
    </row>
    <row r="60" spans="1:7" x14ac:dyDescent="0.35">
      <c r="A60" s="13" t="s">
        <v>2066</v>
      </c>
      <c r="B60" s="32" t="s">
        <v>2067</v>
      </c>
      <c r="C60" s="32" t="s">
        <v>337</v>
      </c>
      <c r="D60" s="14">
        <v>2100</v>
      </c>
      <c r="E60" s="15">
        <v>43.1</v>
      </c>
      <c r="F60" s="16">
        <v>2.9999999999999997E-4</v>
      </c>
      <c r="G60" s="16"/>
    </row>
    <row r="61" spans="1:7" x14ac:dyDescent="0.35">
      <c r="A61" s="13" t="s">
        <v>2222</v>
      </c>
      <c r="B61" s="32" t="s">
        <v>2223</v>
      </c>
      <c r="C61" s="32" t="s">
        <v>356</v>
      </c>
      <c r="D61" s="14">
        <v>3750</v>
      </c>
      <c r="E61" s="15">
        <v>41.43</v>
      </c>
      <c r="F61" s="16">
        <v>2.8800000000000001E-4</v>
      </c>
      <c r="G61" s="16"/>
    </row>
    <row r="62" spans="1:7" x14ac:dyDescent="0.35">
      <c r="A62" s="13" t="s">
        <v>387</v>
      </c>
      <c r="B62" s="32" t="s">
        <v>388</v>
      </c>
      <c r="C62" s="32" t="s">
        <v>356</v>
      </c>
      <c r="D62" s="14">
        <v>3125</v>
      </c>
      <c r="E62" s="15">
        <v>37.06</v>
      </c>
      <c r="F62" s="16">
        <v>2.5799999999999998E-4</v>
      </c>
      <c r="G62" s="16"/>
    </row>
    <row r="63" spans="1:7" x14ac:dyDescent="0.35">
      <c r="A63" s="13" t="s">
        <v>2116</v>
      </c>
      <c r="B63" s="32" t="s">
        <v>2117</v>
      </c>
      <c r="C63" s="32" t="s">
        <v>337</v>
      </c>
      <c r="D63" s="14">
        <v>5400</v>
      </c>
      <c r="E63" s="15">
        <v>28.93</v>
      </c>
      <c r="F63" s="16">
        <v>2.0100000000000001E-4</v>
      </c>
      <c r="G63" s="16"/>
    </row>
    <row r="64" spans="1:7" x14ac:dyDescent="0.35">
      <c r="A64" s="13" t="s">
        <v>2088</v>
      </c>
      <c r="B64" s="32" t="s">
        <v>2089</v>
      </c>
      <c r="C64" s="32" t="s">
        <v>393</v>
      </c>
      <c r="D64" s="14">
        <v>3960</v>
      </c>
      <c r="E64" s="15">
        <v>17.760000000000002</v>
      </c>
      <c r="F64" s="16">
        <v>1.2400000000000001E-4</v>
      </c>
      <c r="G64" s="16"/>
    </row>
    <row r="65" spans="1:10" x14ac:dyDescent="0.35">
      <c r="A65" s="13" t="s">
        <v>1197</v>
      </c>
      <c r="B65" s="32" t="s">
        <v>1198</v>
      </c>
      <c r="C65" s="32" t="s">
        <v>1199</v>
      </c>
      <c r="D65" s="14">
        <v>2300</v>
      </c>
      <c r="E65" s="15">
        <v>10.220000000000001</v>
      </c>
      <c r="F65" s="16">
        <v>7.1000000000000005E-5</v>
      </c>
      <c r="G65" s="16"/>
    </row>
    <row r="66" spans="1:10" x14ac:dyDescent="0.35">
      <c r="A66" s="13" t="s">
        <v>437</v>
      </c>
      <c r="B66" s="32" t="s">
        <v>438</v>
      </c>
      <c r="C66" s="32" t="s">
        <v>421</v>
      </c>
      <c r="D66" s="14">
        <v>225</v>
      </c>
      <c r="E66" s="15">
        <v>6.27</v>
      </c>
      <c r="F66" s="16">
        <v>4.3999999999999999E-5</v>
      </c>
      <c r="G66" s="16"/>
    </row>
    <row r="67" spans="1:10" x14ac:dyDescent="0.35">
      <c r="A67" s="17" t="s">
        <v>193</v>
      </c>
      <c r="B67" s="33"/>
      <c r="C67" s="33"/>
      <c r="D67" s="18"/>
      <c r="E67" s="43">
        <f>SUM(E8:E66)</f>
        <v>40209.950000000026</v>
      </c>
      <c r="F67" s="44">
        <f>SUM(F8:F66)</f>
        <v>0.27996500000000019</v>
      </c>
      <c r="G67" s="21"/>
    </row>
    <row r="68" spans="1:10" x14ac:dyDescent="0.35">
      <c r="A68" s="17" t="s">
        <v>514</v>
      </c>
      <c r="B68" s="32"/>
      <c r="C68" s="32"/>
      <c r="D68" s="14"/>
      <c r="E68" s="15"/>
      <c r="F68" s="16"/>
      <c r="G68" s="16"/>
    </row>
    <row r="69" spans="1:10" x14ac:dyDescent="0.35">
      <c r="A69" s="17" t="s">
        <v>193</v>
      </c>
      <c r="B69" s="32"/>
      <c r="C69" s="32"/>
      <c r="D69" s="14"/>
      <c r="E69" s="39" t="s">
        <v>131</v>
      </c>
      <c r="F69" s="40" t="s">
        <v>131</v>
      </c>
      <c r="G69" s="16"/>
    </row>
    <row r="70" spans="1:10" x14ac:dyDescent="0.35">
      <c r="A70" s="24" t="s">
        <v>196</v>
      </c>
      <c r="B70" s="34"/>
      <c r="C70" s="34"/>
      <c r="D70" s="25"/>
      <c r="E70" s="29">
        <v>40209.949999999997</v>
      </c>
      <c r="F70" s="30">
        <v>0.27996599999999999</v>
      </c>
      <c r="G70" s="21"/>
      <c r="I70" s="59"/>
      <c r="J70" s="2"/>
    </row>
    <row r="71" spans="1:10" x14ac:dyDescent="0.35">
      <c r="A71" s="13"/>
      <c r="B71" s="32"/>
      <c r="C71" s="32"/>
      <c r="D71" s="14"/>
      <c r="E71" s="15"/>
      <c r="F71" s="16"/>
      <c r="G71" s="16"/>
    </row>
    <row r="72" spans="1:10" x14ac:dyDescent="0.35">
      <c r="A72" s="17" t="s">
        <v>925</v>
      </c>
      <c r="B72" s="32"/>
      <c r="C72" s="32"/>
      <c r="D72" s="14"/>
      <c r="E72" s="15"/>
      <c r="F72" s="16"/>
      <c r="G72" s="16"/>
    </row>
    <row r="73" spans="1:10" x14ac:dyDescent="0.35">
      <c r="A73" s="17" t="s">
        <v>926</v>
      </c>
      <c r="B73" s="32"/>
      <c r="C73" s="32"/>
      <c r="D73" s="14"/>
      <c r="E73" s="15"/>
      <c r="F73" s="16"/>
      <c r="G73" s="16"/>
    </row>
    <row r="74" spans="1:10" x14ac:dyDescent="0.35">
      <c r="A74" s="13" t="s">
        <v>2336</v>
      </c>
      <c r="B74" s="32"/>
      <c r="C74" s="32" t="s">
        <v>421</v>
      </c>
      <c r="D74" s="42">
        <v>-225</v>
      </c>
      <c r="E74" s="36">
        <v>-6.3</v>
      </c>
      <c r="F74" s="26">
        <v>-4.3000000000000002E-5</v>
      </c>
      <c r="G74" s="16"/>
    </row>
    <row r="75" spans="1:10" x14ac:dyDescent="0.35">
      <c r="A75" s="13" t="s">
        <v>2428</v>
      </c>
      <c r="B75" s="32"/>
      <c r="C75" s="32" t="s">
        <v>1199</v>
      </c>
      <c r="D75" s="42">
        <v>-2300</v>
      </c>
      <c r="E75" s="36">
        <v>-10.29</v>
      </c>
      <c r="F75" s="26">
        <v>-7.1000000000000005E-5</v>
      </c>
      <c r="G75" s="16"/>
    </row>
    <row r="76" spans="1:10" x14ac:dyDescent="0.35">
      <c r="A76" s="13" t="s">
        <v>2268</v>
      </c>
      <c r="B76" s="32"/>
      <c r="C76" s="32" t="s">
        <v>393</v>
      </c>
      <c r="D76" s="42">
        <v>-3960</v>
      </c>
      <c r="E76" s="36">
        <v>-17.86</v>
      </c>
      <c r="F76" s="26">
        <v>-1.2400000000000001E-4</v>
      </c>
      <c r="G76" s="16"/>
    </row>
    <row r="77" spans="1:10" x14ac:dyDescent="0.35">
      <c r="A77" s="13" t="s">
        <v>2380</v>
      </c>
      <c r="B77" s="32"/>
      <c r="C77" s="32" t="s">
        <v>337</v>
      </c>
      <c r="D77" s="42">
        <v>-5400</v>
      </c>
      <c r="E77" s="36">
        <v>-29.1</v>
      </c>
      <c r="F77" s="26">
        <v>-2.02E-4</v>
      </c>
      <c r="G77" s="16"/>
    </row>
    <row r="78" spans="1:10" x14ac:dyDescent="0.35">
      <c r="A78" s="13" t="s">
        <v>2358</v>
      </c>
      <c r="B78" s="32"/>
      <c r="C78" s="32" t="s">
        <v>356</v>
      </c>
      <c r="D78" s="42">
        <v>-3125</v>
      </c>
      <c r="E78" s="36">
        <v>-37.33</v>
      </c>
      <c r="F78" s="26">
        <v>-2.5900000000000001E-4</v>
      </c>
      <c r="G78" s="16"/>
    </row>
    <row r="79" spans="1:10" x14ac:dyDescent="0.35">
      <c r="A79" s="13" t="s">
        <v>2249</v>
      </c>
      <c r="B79" s="32"/>
      <c r="C79" s="32" t="s">
        <v>356</v>
      </c>
      <c r="D79" s="42">
        <v>-3750</v>
      </c>
      <c r="E79" s="36">
        <v>-41.72</v>
      </c>
      <c r="F79" s="26">
        <v>-2.9E-4</v>
      </c>
      <c r="G79" s="16"/>
    </row>
    <row r="80" spans="1:10" x14ac:dyDescent="0.35">
      <c r="A80" s="13" t="s">
        <v>2263</v>
      </c>
      <c r="B80" s="32"/>
      <c r="C80" s="32" t="s">
        <v>337</v>
      </c>
      <c r="D80" s="42">
        <v>-2100</v>
      </c>
      <c r="E80" s="36">
        <v>-43.42</v>
      </c>
      <c r="F80" s="26">
        <v>-3.0200000000000002E-4</v>
      </c>
      <c r="G80" s="16"/>
    </row>
    <row r="81" spans="1:7" x14ac:dyDescent="0.35">
      <c r="A81" s="13" t="s">
        <v>2393</v>
      </c>
      <c r="B81" s="32"/>
      <c r="C81" s="32" t="s">
        <v>398</v>
      </c>
      <c r="D81" s="42">
        <v>-36750</v>
      </c>
      <c r="E81" s="36">
        <v>-84.87</v>
      </c>
      <c r="F81" s="26">
        <v>-5.9000000000000003E-4</v>
      </c>
      <c r="G81" s="16"/>
    </row>
    <row r="82" spans="1:7" x14ac:dyDescent="0.35">
      <c r="A82" s="13" t="s">
        <v>2339</v>
      </c>
      <c r="B82" s="32"/>
      <c r="C82" s="32" t="s">
        <v>844</v>
      </c>
      <c r="D82" s="42">
        <v>-7600</v>
      </c>
      <c r="E82" s="36">
        <v>-94.04</v>
      </c>
      <c r="F82" s="26">
        <v>-6.5399999999999996E-4</v>
      </c>
      <c r="G82" s="16"/>
    </row>
    <row r="83" spans="1:7" x14ac:dyDescent="0.35">
      <c r="A83" s="13" t="s">
        <v>2315</v>
      </c>
      <c r="B83" s="32"/>
      <c r="C83" s="32" t="s">
        <v>307</v>
      </c>
      <c r="D83" s="42">
        <v>-1950</v>
      </c>
      <c r="E83" s="36">
        <v>-109.63</v>
      </c>
      <c r="F83" s="26">
        <v>-7.6300000000000001E-4</v>
      </c>
      <c r="G83" s="16"/>
    </row>
    <row r="84" spans="1:7" x14ac:dyDescent="0.35">
      <c r="A84" s="13" t="s">
        <v>2327</v>
      </c>
      <c r="B84" s="32"/>
      <c r="C84" s="32" t="s">
        <v>340</v>
      </c>
      <c r="D84" s="42">
        <v>-43200</v>
      </c>
      <c r="E84" s="36">
        <v>-134.05000000000001</v>
      </c>
      <c r="F84" s="26">
        <v>-9.3300000000000002E-4</v>
      </c>
      <c r="G84" s="16"/>
    </row>
    <row r="85" spans="1:7" x14ac:dyDescent="0.35">
      <c r="A85" s="13" t="s">
        <v>2419</v>
      </c>
      <c r="B85" s="32"/>
      <c r="C85" s="32" t="s">
        <v>299</v>
      </c>
      <c r="D85" s="42">
        <v>-64350</v>
      </c>
      <c r="E85" s="36">
        <v>-155.91999999999999</v>
      </c>
      <c r="F85" s="26">
        <v>-1.085E-3</v>
      </c>
      <c r="G85" s="16"/>
    </row>
    <row r="86" spans="1:7" x14ac:dyDescent="0.35">
      <c r="A86" s="13" t="s">
        <v>2410</v>
      </c>
      <c r="B86" s="32"/>
      <c r="C86" s="32" t="s">
        <v>1241</v>
      </c>
      <c r="D86" s="42">
        <v>-140000</v>
      </c>
      <c r="E86" s="36">
        <v>-159.49</v>
      </c>
      <c r="F86" s="26">
        <v>-1.1100000000000001E-3</v>
      </c>
      <c r="G86" s="16"/>
    </row>
    <row r="87" spans="1:7" x14ac:dyDescent="0.35">
      <c r="A87" s="13" t="s">
        <v>2334</v>
      </c>
      <c r="B87" s="32"/>
      <c r="C87" s="32" t="s">
        <v>307</v>
      </c>
      <c r="D87" s="42">
        <v>-2800</v>
      </c>
      <c r="E87" s="36">
        <v>-180.01</v>
      </c>
      <c r="F87" s="26">
        <v>-1.253E-3</v>
      </c>
      <c r="G87" s="16"/>
    </row>
    <row r="88" spans="1:7" x14ac:dyDescent="0.35">
      <c r="A88" s="13" t="s">
        <v>2416</v>
      </c>
      <c r="B88" s="32"/>
      <c r="C88" s="32" t="s">
        <v>349</v>
      </c>
      <c r="D88" s="42">
        <v>-25300</v>
      </c>
      <c r="E88" s="36">
        <v>-188.7</v>
      </c>
      <c r="F88" s="26">
        <v>-1.3129999999999999E-3</v>
      </c>
      <c r="G88" s="16"/>
    </row>
    <row r="89" spans="1:7" x14ac:dyDescent="0.35">
      <c r="A89" s="13" t="s">
        <v>2394</v>
      </c>
      <c r="B89" s="32"/>
      <c r="C89" s="32" t="s">
        <v>421</v>
      </c>
      <c r="D89" s="42">
        <v>-23100</v>
      </c>
      <c r="E89" s="36">
        <v>-191.94</v>
      </c>
      <c r="F89" s="26">
        <v>-1.3359999999999999E-3</v>
      </c>
      <c r="G89" s="16"/>
    </row>
    <row r="90" spans="1:7" x14ac:dyDescent="0.35">
      <c r="A90" s="13" t="s">
        <v>2402</v>
      </c>
      <c r="B90" s="32"/>
      <c r="C90" s="32" t="s">
        <v>349</v>
      </c>
      <c r="D90" s="42">
        <v>-8050</v>
      </c>
      <c r="E90" s="36">
        <v>-192.1</v>
      </c>
      <c r="F90" s="26">
        <v>-1.3370000000000001E-3</v>
      </c>
      <c r="G90" s="16"/>
    </row>
    <row r="91" spans="1:7" x14ac:dyDescent="0.35">
      <c r="A91" s="13" t="s">
        <v>2426</v>
      </c>
      <c r="B91" s="32"/>
      <c r="C91" s="32" t="s">
        <v>1241</v>
      </c>
      <c r="D91" s="42">
        <v>-21600</v>
      </c>
      <c r="E91" s="36">
        <v>-195.9</v>
      </c>
      <c r="F91" s="26">
        <v>-1.3630000000000001E-3</v>
      </c>
      <c r="G91" s="16"/>
    </row>
    <row r="92" spans="1:7" x14ac:dyDescent="0.35">
      <c r="A92" s="13" t="s">
        <v>2348</v>
      </c>
      <c r="B92" s="32"/>
      <c r="C92" s="32" t="s">
        <v>356</v>
      </c>
      <c r="D92" s="42">
        <v>-72600</v>
      </c>
      <c r="E92" s="36">
        <v>-218.31</v>
      </c>
      <c r="F92" s="26">
        <v>-1.519E-3</v>
      </c>
      <c r="G92" s="16"/>
    </row>
    <row r="93" spans="1:7" x14ac:dyDescent="0.35">
      <c r="A93" s="13" t="s">
        <v>2330</v>
      </c>
      <c r="B93" s="32"/>
      <c r="C93" s="32" t="s">
        <v>393</v>
      </c>
      <c r="D93" s="42">
        <v>-7350</v>
      </c>
      <c r="E93" s="36">
        <v>-240.91</v>
      </c>
      <c r="F93" s="26">
        <v>-1.6770000000000001E-3</v>
      </c>
      <c r="G93" s="16"/>
    </row>
    <row r="94" spans="1:7" x14ac:dyDescent="0.35">
      <c r="A94" s="13" t="s">
        <v>2341</v>
      </c>
      <c r="B94" s="32"/>
      <c r="C94" s="32" t="s">
        <v>414</v>
      </c>
      <c r="D94" s="42">
        <v>-7500</v>
      </c>
      <c r="E94" s="36">
        <v>-247.21</v>
      </c>
      <c r="F94" s="26">
        <v>-1.7210000000000001E-3</v>
      </c>
      <c r="G94" s="16"/>
    </row>
    <row r="95" spans="1:7" x14ac:dyDescent="0.35">
      <c r="A95" s="13" t="s">
        <v>2279</v>
      </c>
      <c r="B95" s="32"/>
      <c r="C95" s="32" t="s">
        <v>551</v>
      </c>
      <c r="D95" s="42">
        <v>-525</v>
      </c>
      <c r="E95" s="36">
        <v>-250.32</v>
      </c>
      <c r="F95" s="26">
        <v>-1.7420000000000001E-3</v>
      </c>
      <c r="G95" s="16"/>
    </row>
    <row r="96" spans="1:7" x14ac:dyDescent="0.35">
      <c r="A96" s="13" t="s">
        <v>2364</v>
      </c>
      <c r="B96" s="32"/>
      <c r="C96" s="32" t="s">
        <v>526</v>
      </c>
      <c r="D96" s="42">
        <v>-32375</v>
      </c>
      <c r="E96" s="36">
        <v>-256.62</v>
      </c>
      <c r="F96" s="26">
        <v>-1.786E-3</v>
      </c>
      <c r="G96" s="16"/>
    </row>
    <row r="97" spans="1:7" x14ac:dyDescent="0.35">
      <c r="A97" s="13" t="s">
        <v>2376</v>
      </c>
      <c r="B97" s="32"/>
      <c r="C97" s="32" t="s">
        <v>310</v>
      </c>
      <c r="D97" s="42">
        <v>-3600</v>
      </c>
      <c r="E97" s="36">
        <v>-257.52999999999997</v>
      </c>
      <c r="F97" s="26">
        <v>-1.7930000000000001E-3</v>
      </c>
      <c r="G97" s="16"/>
    </row>
    <row r="98" spans="1:7" x14ac:dyDescent="0.35">
      <c r="A98" s="13" t="s">
        <v>2349</v>
      </c>
      <c r="B98" s="32"/>
      <c r="C98" s="32" t="s">
        <v>1241</v>
      </c>
      <c r="D98" s="42">
        <v>-192500</v>
      </c>
      <c r="E98" s="36">
        <v>-267.64999999999998</v>
      </c>
      <c r="F98" s="26">
        <v>-1.8630000000000001E-3</v>
      </c>
      <c r="G98" s="16"/>
    </row>
    <row r="99" spans="1:7" x14ac:dyDescent="0.35">
      <c r="A99" s="13" t="s">
        <v>2415</v>
      </c>
      <c r="B99" s="32"/>
      <c r="C99" s="32" t="s">
        <v>356</v>
      </c>
      <c r="D99" s="42">
        <v>-66300</v>
      </c>
      <c r="E99" s="36">
        <v>-299.05</v>
      </c>
      <c r="F99" s="26">
        <v>-2.0820000000000001E-3</v>
      </c>
      <c r="G99" s="16"/>
    </row>
    <row r="100" spans="1:7" x14ac:dyDescent="0.35">
      <c r="A100" s="13" t="s">
        <v>2344</v>
      </c>
      <c r="B100" s="32"/>
      <c r="C100" s="32" t="s">
        <v>321</v>
      </c>
      <c r="D100" s="42">
        <v>-82500</v>
      </c>
      <c r="E100" s="36">
        <v>-303.56</v>
      </c>
      <c r="F100" s="26">
        <v>-2.1129999999999999E-3</v>
      </c>
      <c r="G100" s="16"/>
    </row>
    <row r="101" spans="1:7" x14ac:dyDescent="0.35">
      <c r="A101" s="13" t="s">
        <v>2359</v>
      </c>
      <c r="B101" s="32"/>
      <c r="C101" s="32" t="s">
        <v>482</v>
      </c>
      <c r="D101" s="42">
        <v>-16800</v>
      </c>
      <c r="E101" s="36">
        <v>-317.39999999999998</v>
      </c>
      <c r="F101" s="26">
        <v>-2.209E-3</v>
      </c>
      <c r="G101" s="16"/>
    </row>
    <row r="102" spans="1:7" x14ac:dyDescent="0.35">
      <c r="A102" s="13" t="s">
        <v>2332</v>
      </c>
      <c r="B102" s="32"/>
      <c r="C102" s="32" t="s">
        <v>436</v>
      </c>
      <c r="D102" s="42">
        <v>-55000</v>
      </c>
      <c r="E102" s="36">
        <v>-341.52</v>
      </c>
      <c r="F102" s="26">
        <v>-2.3770000000000002E-3</v>
      </c>
      <c r="G102" s="16"/>
    </row>
    <row r="103" spans="1:7" x14ac:dyDescent="0.35">
      <c r="A103" s="13" t="s">
        <v>2424</v>
      </c>
      <c r="B103" s="32"/>
      <c r="C103" s="32" t="s">
        <v>340</v>
      </c>
      <c r="D103" s="42">
        <v>-106500</v>
      </c>
      <c r="E103" s="36">
        <v>-356.62</v>
      </c>
      <c r="F103" s="26">
        <v>-2.4819999999999998E-3</v>
      </c>
      <c r="G103" s="16"/>
    </row>
    <row r="104" spans="1:7" x14ac:dyDescent="0.35">
      <c r="A104" s="13" t="s">
        <v>2379</v>
      </c>
      <c r="B104" s="32"/>
      <c r="C104" s="32" t="s">
        <v>378</v>
      </c>
      <c r="D104" s="42">
        <v>-64400</v>
      </c>
      <c r="E104" s="36">
        <v>-390.68</v>
      </c>
      <c r="F104" s="26">
        <v>-2.7200000000000002E-3</v>
      </c>
      <c r="G104" s="16"/>
    </row>
    <row r="105" spans="1:7" x14ac:dyDescent="0.35">
      <c r="A105" s="13" t="s">
        <v>2346</v>
      </c>
      <c r="B105" s="32"/>
      <c r="C105" s="32" t="s">
        <v>331</v>
      </c>
      <c r="D105" s="42">
        <v>-16800</v>
      </c>
      <c r="E105" s="36">
        <v>-393.85</v>
      </c>
      <c r="F105" s="26">
        <v>-2.7420000000000001E-3</v>
      </c>
      <c r="G105" s="16"/>
    </row>
    <row r="106" spans="1:7" x14ac:dyDescent="0.35">
      <c r="A106" s="13" t="s">
        <v>2399</v>
      </c>
      <c r="B106" s="32"/>
      <c r="C106" s="32" t="s">
        <v>310</v>
      </c>
      <c r="D106" s="42">
        <v>-140400</v>
      </c>
      <c r="E106" s="36">
        <v>-395.3</v>
      </c>
      <c r="F106" s="26">
        <v>-2.7520000000000001E-3</v>
      </c>
      <c r="G106" s="16"/>
    </row>
    <row r="107" spans="1:7" x14ac:dyDescent="0.35">
      <c r="A107" s="13" t="s">
        <v>2368</v>
      </c>
      <c r="B107" s="32"/>
      <c r="C107" s="32" t="s">
        <v>321</v>
      </c>
      <c r="D107" s="42">
        <v>-17425</v>
      </c>
      <c r="E107" s="36">
        <v>-412.96</v>
      </c>
      <c r="F107" s="26">
        <v>-2.875E-3</v>
      </c>
      <c r="G107" s="16"/>
    </row>
    <row r="108" spans="1:7" x14ac:dyDescent="0.35">
      <c r="A108" s="13" t="s">
        <v>2292</v>
      </c>
      <c r="B108" s="32"/>
      <c r="C108" s="32" t="s">
        <v>310</v>
      </c>
      <c r="D108" s="42">
        <v>-190000</v>
      </c>
      <c r="E108" s="36">
        <v>-529.44000000000005</v>
      </c>
      <c r="F108" s="26">
        <v>-3.686E-3</v>
      </c>
      <c r="G108" s="16"/>
    </row>
    <row r="109" spans="1:7" x14ac:dyDescent="0.35">
      <c r="A109" s="13" t="s">
        <v>2326</v>
      </c>
      <c r="B109" s="32"/>
      <c r="C109" s="32" t="s">
        <v>304</v>
      </c>
      <c r="D109" s="42">
        <v>-129600</v>
      </c>
      <c r="E109" s="36">
        <v>-533.11</v>
      </c>
      <c r="F109" s="26">
        <v>-3.7109999999999999E-3</v>
      </c>
      <c r="G109" s="16"/>
    </row>
    <row r="110" spans="1:7" x14ac:dyDescent="0.35">
      <c r="A110" s="13" t="s">
        <v>2378</v>
      </c>
      <c r="B110" s="32"/>
      <c r="C110" s="32" t="s">
        <v>307</v>
      </c>
      <c r="D110" s="42">
        <v>-5700</v>
      </c>
      <c r="E110" s="36">
        <v>-550.78</v>
      </c>
      <c r="F110" s="26">
        <v>-3.8340000000000002E-3</v>
      </c>
      <c r="G110" s="16"/>
    </row>
    <row r="111" spans="1:7" x14ac:dyDescent="0.35">
      <c r="A111" s="13" t="s">
        <v>2328</v>
      </c>
      <c r="B111" s="32"/>
      <c r="C111" s="32" t="s">
        <v>340</v>
      </c>
      <c r="D111" s="42">
        <v>-57000</v>
      </c>
      <c r="E111" s="36">
        <v>-594.67999999999995</v>
      </c>
      <c r="F111" s="26">
        <v>-4.1399999999999996E-3</v>
      </c>
      <c r="G111" s="16"/>
    </row>
    <row r="112" spans="1:7" x14ac:dyDescent="0.35">
      <c r="A112" s="13" t="s">
        <v>2396</v>
      </c>
      <c r="B112" s="32"/>
      <c r="C112" s="32" t="s">
        <v>321</v>
      </c>
      <c r="D112" s="42">
        <v>-48400</v>
      </c>
      <c r="E112" s="36">
        <v>-650.45000000000005</v>
      </c>
      <c r="F112" s="26">
        <v>-4.5279999999999999E-3</v>
      </c>
      <c r="G112" s="16"/>
    </row>
    <row r="113" spans="1:7" x14ac:dyDescent="0.35">
      <c r="A113" s="13" t="s">
        <v>2414</v>
      </c>
      <c r="B113" s="32"/>
      <c r="C113" s="32" t="s">
        <v>299</v>
      </c>
      <c r="D113" s="42">
        <v>-664000</v>
      </c>
      <c r="E113" s="36">
        <v>-686.84</v>
      </c>
      <c r="F113" s="26">
        <v>-4.7819999999999998E-3</v>
      </c>
      <c r="G113" s="16"/>
    </row>
    <row r="114" spans="1:7" x14ac:dyDescent="0.35">
      <c r="A114" s="13" t="s">
        <v>2365</v>
      </c>
      <c r="B114" s="32"/>
      <c r="C114" s="32" t="s">
        <v>318</v>
      </c>
      <c r="D114" s="42">
        <v>-219300</v>
      </c>
      <c r="E114" s="36">
        <v>-752.86</v>
      </c>
      <c r="F114" s="26">
        <v>-5.241E-3</v>
      </c>
      <c r="G114" s="16"/>
    </row>
    <row r="115" spans="1:7" x14ac:dyDescent="0.35">
      <c r="A115" s="13" t="s">
        <v>2422</v>
      </c>
      <c r="B115" s="32"/>
      <c r="C115" s="32" t="s">
        <v>349</v>
      </c>
      <c r="D115" s="42">
        <v>-25200</v>
      </c>
      <c r="E115" s="36">
        <v>-763.75</v>
      </c>
      <c r="F115" s="26">
        <v>-5.3169999999999997E-3</v>
      </c>
      <c r="G115" s="16"/>
    </row>
    <row r="116" spans="1:7" x14ac:dyDescent="0.35">
      <c r="A116" s="13" t="s">
        <v>2420</v>
      </c>
      <c r="B116" s="32"/>
      <c r="C116" s="32" t="s">
        <v>356</v>
      </c>
      <c r="D116" s="42">
        <v>-152000</v>
      </c>
      <c r="E116" s="36">
        <v>-766.84</v>
      </c>
      <c r="F116" s="26">
        <v>-5.339E-3</v>
      </c>
      <c r="G116" s="16"/>
    </row>
    <row r="117" spans="1:7" x14ac:dyDescent="0.35">
      <c r="A117" s="13" t="s">
        <v>2418</v>
      </c>
      <c r="B117" s="32"/>
      <c r="C117" s="32" t="s">
        <v>299</v>
      </c>
      <c r="D117" s="42">
        <v>-74375</v>
      </c>
      <c r="E117" s="36">
        <v>-797.78</v>
      </c>
      <c r="F117" s="26">
        <v>-5.5539999999999999E-3</v>
      </c>
      <c r="G117" s="16"/>
    </row>
    <row r="118" spans="1:7" x14ac:dyDescent="0.35">
      <c r="A118" s="13" t="s">
        <v>2407</v>
      </c>
      <c r="B118" s="32"/>
      <c r="C118" s="32" t="s">
        <v>509</v>
      </c>
      <c r="D118" s="42">
        <v>-334950</v>
      </c>
      <c r="E118" s="36">
        <v>-805.55</v>
      </c>
      <c r="F118" s="26">
        <v>-5.6080000000000001E-3</v>
      </c>
      <c r="G118" s="16"/>
    </row>
    <row r="119" spans="1:7" x14ac:dyDescent="0.35">
      <c r="A119" s="13" t="s">
        <v>2369</v>
      </c>
      <c r="B119" s="32"/>
      <c r="C119" s="32" t="s">
        <v>356</v>
      </c>
      <c r="D119" s="42">
        <v>-29400</v>
      </c>
      <c r="E119" s="36">
        <v>-855.91</v>
      </c>
      <c r="F119" s="26">
        <v>-5.9589999999999999E-3</v>
      </c>
      <c r="G119" s="16"/>
    </row>
    <row r="120" spans="1:7" x14ac:dyDescent="0.35">
      <c r="A120" s="13" t="s">
        <v>2375</v>
      </c>
      <c r="B120" s="32"/>
      <c r="C120" s="32" t="s">
        <v>321</v>
      </c>
      <c r="D120" s="42">
        <v>-47600</v>
      </c>
      <c r="E120" s="36">
        <v>-904.4</v>
      </c>
      <c r="F120" s="26">
        <v>-6.2960000000000004E-3</v>
      </c>
      <c r="G120" s="16"/>
    </row>
    <row r="121" spans="1:7" x14ac:dyDescent="0.35">
      <c r="A121" s="13" t="s">
        <v>2285</v>
      </c>
      <c r="B121" s="32"/>
      <c r="C121" s="32" t="s">
        <v>299</v>
      </c>
      <c r="D121" s="42">
        <v>-500000</v>
      </c>
      <c r="E121" s="36">
        <v>-1003.3</v>
      </c>
      <c r="F121" s="26">
        <v>-6.9849999999999999E-3</v>
      </c>
      <c r="G121" s="16"/>
    </row>
    <row r="122" spans="1:7" x14ac:dyDescent="0.35">
      <c r="A122" s="13" t="s">
        <v>2417</v>
      </c>
      <c r="B122" s="32"/>
      <c r="C122" s="32" t="s">
        <v>299</v>
      </c>
      <c r="D122" s="42">
        <v>-150000</v>
      </c>
      <c r="E122" s="36">
        <v>-1201.05</v>
      </c>
      <c r="F122" s="26">
        <v>-8.3619999999999996E-3</v>
      </c>
      <c r="G122" s="16"/>
    </row>
    <row r="123" spans="1:7" x14ac:dyDescent="0.35">
      <c r="A123" s="13" t="s">
        <v>2381</v>
      </c>
      <c r="B123" s="32"/>
      <c r="C123" s="32" t="s">
        <v>318</v>
      </c>
      <c r="D123" s="42">
        <v>-16200000</v>
      </c>
      <c r="E123" s="36">
        <v>-1291.1400000000001</v>
      </c>
      <c r="F123" s="26">
        <v>-8.9890000000000005E-3</v>
      </c>
      <c r="G123" s="16"/>
    </row>
    <row r="124" spans="1:7" x14ac:dyDescent="0.35">
      <c r="A124" s="13" t="s">
        <v>2429</v>
      </c>
      <c r="B124" s="32"/>
      <c r="C124" s="32" t="s">
        <v>318</v>
      </c>
      <c r="D124" s="42">
        <v>-94050</v>
      </c>
      <c r="E124" s="36">
        <v>-1503.67</v>
      </c>
      <c r="F124" s="26">
        <v>-1.0468999999999999E-2</v>
      </c>
      <c r="G124" s="16"/>
    </row>
    <row r="125" spans="1:7" x14ac:dyDescent="0.35">
      <c r="A125" s="13" t="s">
        <v>2411</v>
      </c>
      <c r="B125" s="32"/>
      <c r="C125" s="32" t="s">
        <v>407</v>
      </c>
      <c r="D125" s="42">
        <v>-392700</v>
      </c>
      <c r="E125" s="36">
        <v>-1515.82</v>
      </c>
      <c r="F125" s="26">
        <v>-1.0553999999999999E-2</v>
      </c>
      <c r="G125" s="16"/>
    </row>
    <row r="126" spans="1:7" x14ac:dyDescent="0.35">
      <c r="A126" s="13" t="s">
        <v>2421</v>
      </c>
      <c r="B126" s="32"/>
      <c r="C126" s="32" t="s">
        <v>307</v>
      </c>
      <c r="D126" s="42">
        <v>-81200</v>
      </c>
      <c r="E126" s="36">
        <v>-1534.44</v>
      </c>
      <c r="F126" s="26">
        <v>-1.0683E-2</v>
      </c>
      <c r="G126" s="16"/>
    </row>
    <row r="127" spans="1:7" x14ac:dyDescent="0.35">
      <c r="A127" s="13" t="s">
        <v>2397</v>
      </c>
      <c r="B127" s="32"/>
      <c r="C127" s="32" t="s">
        <v>349</v>
      </c>
      <c r="D127" s="42">
        <v>-14950</v>
      </c>
      <c r="E127" s="36">
        <v>-1633.18</v>
      </c>
      <c r="F127" s="26">
        <v>-1.1370999999999999E-2</v>
      </c>
      <c r="G127" s="16"/>
    </row>
    <row r="128" spans="1:7" x14ac:dyDescent="0.35">
      <c r="A128" s="13" t="s">
        <v>2395</v>
      </c>
      <c r="B128" s="32"/>
      <c r="C128" s="32" t="s">
        <v>337</v>
      </c>
      <c r="D128" s="42">
        <v>-71000</v>
      </c>
      <c r="E128" s="36">
        <v>-1747.35</v>
      </c>
      <c r="F128" s="26">
        <v>-1.2166E-2</v>
      </c>
      <c r="G128" s="16"/>
    </row>
    <row r="129" spans="1:12" x14ac:dyDescent="0.35">
      <c r="A129" s="13" t="s">
        <v>2382</v>
      </c>
      <c r="B129" s="32"/>
      <c r="C129" s="32" t="s">
        <v>1881</v>
      </c>
      <c r="D129" s="42">
        <v>-73500</v>
      </c>
      <c r="E129" s="36">
        <v>-1871.75</v>
      </c>
      <c r="F129" s="26">
        <v>-1.3032E-2</v>
      </c>
      <c r="G129" s="16"/>
    </row>
    <row r="130" spans="1:12" x14ac:dyDescent="0.35">
      <c r="A130" s="13" t="s">
        <v>2425</v>
      </c>
      <c r="B130" s="32"/>
      <c r="C130" s="32" t="s">
        <v>324</v>
      </c>
      <c r="D130" s="42">
        <v>-53400</v>
      </c>
      <c r="E130" s="36">
        <v>-2246.62</v>
      </c>
      <c r="F130" s="26">
        <v>-1.5642E-2</v>
      </c>
      <c r="G130" s="16"/>
    </row>
    <row r="131" spans="1:12" x14ac:dyDescent="0.35">
      <c r="A131" s="13" t="s">
        <v>2427</v>
      </c>
      <c r="B131" s="32"/>
      <c r="C131" s="32" t="s">
        <v>299</v>
      </c>
      <c r="D131" s="42">
        <v>-234000</v>
      </c>
      <c r="E131" s="36">
        <v>-2258.33</v>
      </c>
      <c r="F131" s="26">
        <v>-1.5723000000000001E-2</v>
      </c>
      <c r="G131" s="16"/>
    </row>
    <row r="132" spans="1:12" x14ac:dyDescent="0.35">
      <c r="A132" s="13" t="s">
        <v>2430</v>
      </c>
      <c r="B132" s="32"/>
      <c r="C132" s="32" t="s">
        <v>304</v>
      </c>
      <c r="D132" s="42">
        <v>-542000</v>
      </c>
      <c r="E132" s="36">
        <v>-6632.18</v>
      </c>
      <c r="F132" s="26">
        <v>-4.6177000000000003E-2</v>
      </c>
      <c r="G132" s="16"/>
    </row>
    <row r="133" spans="1:12" x14ac:dyDescent="0.35">
      <c r="A133" s="17" t="s">
        <v>193</v>
      </c>
      <c r="B133" s="33"/>
      <c r="C133" s="33"/>
      <c r="D133" s="18"/>
      <c r="E133" s="43">
        <v>-40453.379999999997</v>
      </c>
      <c r="F133" s="44">
        <v>-0.28162900000000002</v>
      </c>
      <c r="G133" s="21"/>
    </row>
    <row r="134" spans="1:12" x14ac:dyDescent="0.35">
      <c r="A134" s="17"/>
      <c r="B134" s="33"/>
      <c r="C134" s="33"/>
      <c r="D134" s="18"/>
      <c r="E134" s="60"/>
      <c r="F134" s="61"/>
      <c r="G134" s="21"/>
    </row>
    <row r="135" spans="1:12" x14ac:dyDescent="0.35">
      <c r="A135" s="17" t="s">
        <v>2675</v>
      </c>
      <c r="B135" s="33"/>
      <c r="C135" s="33"/>
      <c r="D135" s="18"/>
      <c r="E135" s="60"/>
      <c r="F135" s="61"/>
      <c r="G135" s="21"/>
    </row>
    <row r="136" spans="1:12" x14ac:dyDescent="0.35">
      <c r="A136" s="13" t="s">
        <v>2676</v>
      </c>
      <c r="B136" s="32">
        <v>6000031</v>
      </c>
      <c r="C136" s="32"/>
      <c r="D136" s="42">
        <v>-10110</v>
      </c>
      <c r="E136" s="36">
        <v>-8838.57</v>
      </c>
      <c r="F136" s="26">
        <v>-6.1539000000000003E-2</v>
      </c>
      <c r="G136" s="16"/>
      <c r="I136" s="62"/>
      <c r="L136" s="59"/>
    </row>
    <row r="137" spans="1:12" x14ac:dyDescent="0.35">
      <c r="A137" s="13" t="s">
        <v>2677</v>
      </c>
      <c r="B137" s="32">
        <v>6000032</v>
      </c>
      <c r="C137" s="32"/>
      <c r="D137" s="42">
        <v>-5190</v>
      </c>
      <c r="E137" s="36">
        <v>-4542.29</v>
      </c>
      <c r="F137" s="26">
        <v>-3.1626000000000001E-2</v>
      </c>
      <c r="G137" s="16"/>
      <c r="I137" s="62"/>
      <c r="L137" s="59"/>
    </row>
    <row r="138" spans="1:12" x14ac:dyDescent="0.35">
      <c r="A138" s="13" t="s">
        <v>2678</v>
      </c>
      <c r="B138" s="32">
        <v>6000036</v>
      </c>
      <c r="C138" s="32"/>
      <c r="D138" s="42">
        <v>-2130</v>
      </c>
      <c r="E138" s="36">
        <v>-1628.51</v>
      </c>
      <c r="F138" s="26">
        <v>-1.1339E-2</v>
      </c>
      <c r="G138" s="16"/>
      <c r="I138" s="62"/>
      <c r="L138" s="59"/>
    </row>
    <row r="139" spans="1:12" x14ac:dyDescent="0.35">
      <c r="A139" s="13" t="s">
        <v>2679</v>
      </c>
      <c r="B139" s="32">
        <v>6000034</v>
      </c>
      <c r="C139" s="32"/>
      <c r="D139" s="42">
        <v>-1900</v>
      </c>
      <c r="E139" s="36">
        <v>-1467.73</v>
      </c>
      <c r="F139" s="26">
        <v>-1.0219000000000001E-2</v>
      </c>
      <c r="G139" s="16"/>
      <c r="I139" s="62"/>
      <c r="L139" s="59"/>
    </row>
    <row r="140" spans="1:12" x14ac:dyDescent="0.35">
      <c r="A140" s="13" t="s">
        <v>2680</v>
      </c>
      <c r="B140" s="32">
        <v>6000033</v>
      </c>
      <c r="C140" s="32"/>
      <c r="D140" s="14">
        <v>1900</v>
      </c>
      <c r="E140" s="15">
        <v>1452.59</v>
      </c>
      <c r="F140" s="16">
        <v>1.0114E-2</v>
      </c>
      <c r="G140" s="16"/>
      <c r="I140" s="62"/>
      <c r="L140" s="59"/>
    </row>
    <row r="141" spans="1:12" x14ac:dyDescent="0.35">
      <c r="A141" s="13" t="s">
        <v>2681</v>
      </c>
      <c r="B141" s="32">
        <v>6000035</v>
      </c>
      <c r="C141" s="32"/>
      <c r="D141" s="14">
        <v>2130</v>
      </c>
      <c r="E141" s="15">
        <v>1616.84</v>
      </c>
      <c r="F141" s="16">
        <v>1.1257E-2</v>
      </c>
      <c r="G141" s="16"/>
      <c r="I141" s="62"/>
      <c r="L141" s="59"/>
    </row>
    <row r="142" spans="1:12" x14ac:dyDescent="0.35">
      <c r="A142" s="17" t="s">
        <v>193</v>
      </c>
      <c r="B142" s="33"/>
      <c r="C142" s="33"/>
      <c r="D142" s="18"/>
      <c r="E142" s="43">
        <f>SUM(E136:E141)</f>
        <v>-13407.670000000002</v>
      </c>
      <c r="F142" s="44">
        <f>SUM(F136:F141)</f>
        <v>-9.3352000000000004E-2</v>
      </c>
      <c r="G142" s="21"/>
    </row>
    <row r="143" spans="1:12" x14ac:dyDescent="0.35">
      <c r="A143" s="17"/>
      <c r="B143" s="33"/>
      <c r="C143" s="33"/>
      <c r="D143" s="18"/>
      <c r="E143" s="60"/>
      <c r="F143" s="61"/>
      <c r="G143" s="21"/>
    </row>
    <row r="144" spans="1:12" x14ac:dyDescent="0.35">
      <c r="A144" s="24" t="s">
        <v>196</v>
      </c>
      <c r="B144" s="34"/>
      <c r="C144" s="34"/>
      <c r="D144" s="25"/>
      <c r="E144" s="45">
        <f>+E133+E142</f>
        <v>-53861.05</v>
      </c>
      <c r="F144" s="46">
        <f>+F133+F142</f>
        <v>-0.37498100000000001</v>
      </c>
      <c r="G144" s="21"/>
    </row>
    <row r="145" spans="1:7" x14ac:dyDescent="0.35">
      <c r="A145" s="13"/>
      <c r="B145" s="32"/>
      <c r="C145" s="32"/>
      <c r="D145" s="14"/>
      <c r="E145" s="15"/>
      <c r="F145" s="16"/>
      <c r="G145" s="16"/>
    </row>
    <row r="146" spans="1:7" x14ac:dyDescent="0.35">
      <c r="A146" s="17" t="s">
        <v>132</v>
      </c>
      <c r="B146" s="32"/>
      <c r="C146" s="32"/>
      <c r="D146" s="14"/>
      <c r="E146" s="15"/>
      <c r="F146" s="16"/>
      <c r="G146" s="16"/>
    </row>
    <row r="147" spans="1:7" x14ac:dyDescent="0.35">
      <c r="A147" s="17" t="s">
        <v>133</v>
      </c>
      <c r="B147" s="32"/>
      <c r="C147" s="32"/>
      <c r="D147" s="14"/>
      <c r="E147" s="15"/>
      <c r="F147" s="16"/>
      <c r="G147" s="16"/>
    </row>
    <row r="148" spans="1:7" x14ac:dyDescent="0.35">
      <c r="A148" s="13" t="s">
        <v>2682</v>
      </c>
      <c r="B148" s="32" t="s">
        <v>2683</v>
      </c>
      <c r="C148" s="32" t="s">
        <v>139</v>
      </c>
      <c r="D148" s="14">
        <v>7500000</v>
      </c>
      <c r="E148" s="15">
        <v>7566.65</v>
      </c>
      <c r="F148" s="16">
        <v>5.2684000000000002E-2</v>
      </c>
      <c r="G148" s="16">
        <v>7.9075000000000006E-2</v>
      </c>
    </row>
    <row r="149" spans="1:7" x14ac:dyDescent="0.35">
      <c r="A149" s="13" t="s">
        <v>2684</v>
      </c>
      <c r="B149" s="32" t="s">
        <v>2685</v>
      </c>
      <c r="C149" s="32" t="s">
        <v>139</v>
      </c>
      <c r="D149" s="14">
        <v>7500000</v>
      </c>
      <c r="E149" s="15">
        <v>7529.03</v>
      </c>
      <c r="F149" s="16">
        <v>5.2422000000000003E-2</v>
      </c>
      <c r="G149" s="16">
        <v>7.4950000000000003E-2</v>
      </c>
    </row>
    <row r="150" spans="1:7" x14ac:dyDescent="0.35">
      <c r="A150" s="13" t="s">
        <v>2686</v>
      </c>
      <c r="B150" s="32" t="s">
        <v>2687</v>
      </c>
      <c r="C150" s="32" t="s">
        <v>139</v>
      </c>
      <c r="D150" s="14">
        <v>5000000</v>
      </c>
      <c r="E150" s="15">
        <v>4992.53</v>
      </c>
      <c r="F150" s="16">
        <v>3.4761E-2</v>
      </c>
      <c r="G150" s="16">
        <v>7.7886999999999998E-2</v>
      </c>
    </row>
    <row r="151" spans="1:7" x14ac:dyDescent="0.35">
      <c r="A151" s="13" t="s">
        <v>2688</v>
      </c>
      <c r="B151" s="32" t="s">
        <v>2689</v>
      </c>
      <c r="C151" s="32" t="s">
        <v>139</v>
      </c>
      <c r="D151" s="14">
        <v>4500000</v>
      </c>
      <c r="E151" s="15">
        <v>4416.09</v>
      </c>
      <c r="F151" s="16">
        <v>3.0748000000000001E-2</v>
      </c>
      <c r="G151" s="16">
        <v>7.8899999999999998E-2</v>
      </c>
    </row>
    <row r="152" spans="1:7" x14ac:dyDescent="0.35">
      <c r="A152" s="13" t="s">
        <v>2690</v>
      </c>
      <c r="B152" s="32" t="s">
        <v>2691</v>
      </c>
      <c r="C152" s="32" t="s">
        <v>139</v>
      </c>
      <c r="D152" s="14">
        <v>3500000</v>
      </c>
      <c r="E152" s="15">
        <v>3510.61</v>
      </c>
      <c r="F152" s="16">
        <v>2.4442999999999999E-2</v>
      </c>
      <c r="G152" s="16">
        <v>7.8125E-2</v>
      </c>
    </row>
    <row r="153" spans="1:7" x14ac:dyDescent="0.35">
      <c r="A153" s="13" t="s">
        <v>2692</v>
      </c>
      <c r="B153" s="32" t="s">
        <v>2693</v>
      </c>
      <c r="C153" s="32" t="s">
        <v>139</v>
      </c>
      <c r="D153" s="14">
        <v>3000000</v>
      </c>
      <c r="E153" s="15">
        <v>2995.77</v>
      </c>
      <c r="F153" s="16">
        <v>2.0858000000000002E-2</v>
      </c>
      <c r="G153" s="16">
        <v>7.7299999999999994E-2</v>
      </c>
    </row>
    <row r="154" spans="1:7" x14ac:dyDescent="0.35">
      <c r="A154" s="13" t="s">
        <v>1425</v>
      </c>
      <c r="B154" s="32" t="s">
        <v>1426</v>
      </c>
      <c r="C154" s="32" t="s">
        <v>148</v>
      </c>
      <c r="D154" s="14">
        <v>2500000</v>
      </c>
      <c r="E154" s="15">
        <v>2512.2800000000002</v>
      </c>
      <c r="F154" s="16">
        <v>1.7492000000000001E-2</v>
      </c>
      <c r="G154" s="16">
        <v>7.9350000000000004E-2</v>
      </c>
    </row>
    <row r="155" spans="1:7" x14ac:dyDescent="0.35">
      <c r="A155" s="13" t="s">
        <v>2694</v>
      </c>
      <c r="B155" s="32" t="s">
        <v>2695</v>
      </c>
      <c r="C155" s="32" t="s">
        <v>139</v>
      </c>
      <c r="D155" s="14">
        <v>1500000</v>
      </c>
      <c r="E155" s="15">
        <v>1496.14</v>
      </c>
      <c r="F155" s="16">
        <v>1.0416999999999999E-2</v>
      </c>
      <c r="G155" s="16">
        <v>7.6300000000000007E-2</v>
      </c>
    </row>
    <row r="156" spans="1:7" x14ac:dyDescent="0.35">
      <c r="A156" s="13" t="s">
        <v>2696</v>
      </c>
      <c r="B156" s="32" t="s">
        <v>2697</v>
      </c>
      <c r="C156" s="32" t="s">
        <v>139</v>
      </c>
      <c r="D156" s="14">
        <v>500000</v>
      </c>
      <c r="E156" s="15">
        <v>500.36</v>
      </c>
      <c r="F156" s="16">
        <v>3.4840000000000001E-3</v>
      </c>
      <c r="G156" s="16">
        <v>7.7700000000000005E-2</v>
      </c>
    </row>
    <row r="157" spans="1:7" x14ac:dyDescent="0.35">
      <c r="A157" s="13" t="s">
        <v>2698</v>
      </c>
      <c r="B157" s="32" t="s">
        <v>2699</v>
      </c>
      <c r="C157" s="32" t="s">
        <v>139</v>
      </c>
      <c r="D157" s="14">
        <v>500000</v>
      </c>
      <c r="E157" s="15">
        <v>500.34</v>
      </c>
      <c r="F157" s="16">
        <v>3.4840000000000001E-3</v>
      </c>
      <c r="G157" s="16">
        <v>7.7786999999999995E-2</v>
      </c>
    </row>
    <row r="158" spans="1:7" x14ac:dyDescent="0.35">
      <c r="A158" s="13" t="s">
        <v>2700</v>
      </c>
      <c r="B158" s="32" t="s">
        <v>2701</v>
      </c>
      <c r="C158" s="32" t="s">
        <v>148</v>
      </c>
      <c r="D158" s="14">
        <v>500000</v>
      </c>
      <c r="E158" s="15">
        <v>500.23</v>
      </c>
      <c r="F158" s="16">
        <v>3.483E-3</v>
      </c>
      <c r="G158" s="16">
        <v>7.9378000000000004E-2</v>
      </c>
    </row>
    <row r="159" spans="1:7" x14ac:dyDescent="0.35">
      <c r="A159" s="13" t="s">
        <v>2702</v>
      </c>
      <c r="B159" s="32" t="s">
        <v>2703</v>
      </c>
      <c r="C159" s="32" t="s">
        <v>139</v>
      </c>
      <c r="D159" s="14">
        <v>500000</v>
      </c>
      <c r="E159" s="15">
        <v>499.89</v>
      </c>
      <c r="F159" s="16">
        <v>3.4810000000000002E-3</v>
      </c>
      <c r="G159" s="16">
        <v>7.85E-2</v>
      </c>
    </row>
    <row r="160" spans="1:7" x14ac:dyDescent="0.35">
      <c r="A160" s="13" t="s">
        <v>1710</v>
      </c>
      <c r="B160" s="32" t="s">
        <v>1711</v>
      </c>
      <c r="C160" s="32" t="s">
        <v>139</v>
      </c>
      <c r="D160" s="14">
        <v>500000</v>
      </c>
      <c r="E160" s="15">
        <v>498.45</v>
      </c>
      <c r="F160" s="16">
        <v>3.4710000000000001E-3</v>
      </c>
      <c r="G160" s="16">
        <v>7.6899999999999996E-2</v>
      </c>
    </row>
    <row r="161" spans="1:7" x14ac:dyDescent="0.35">
      <c r="A161" s="13" t="s">
        <v>2704</v>
      </c>
      <c r="B161" s="32" t="s">
        <v>2705</v>
      </c>
      <c r="C161" s="32" t="s">
        <v>139</v>
      </c>
      <c r="D161" s="14">
        <v>500000</v>
      </c>
      <c r="E161" s="15">
        <v>488.11</v>
      </c>
      <c r="F161" s="16">
        <v>3.3990000000000001E-3</v>
      </c>
      <c r="G161" s="16">
        <v>7.8720999999999999E-2</v>
      </c>
    </row>
    <row r="162" spans="1:7" x14ac:dyDescent="0.35">
      <c r="A162" s="13" t="s">
        <v>249</v>
      </c>
      <c r="B162" s="32" t="s">
        <v>250</v>
      </c>
      <c r="C162" s="32" t="s">
        <v>139</v>
      </c>
      <c r="D162" s="14">
        <v>200000</v>
      </c>
      <c r="E162" s="15">
        <v>199.96</v>
      </c>
      <c r="F162" s="16">
        <v>1.392E-3</v>
      </c>
      <c r="G162" s="16">
        <v>7.7499999999999999E-2</v>
      </c>
    </row>
    <row r="163" spans="1:7" x14ac:dyDescent="0.35">
      <c r="A163" s="17" t="s">
        <v>193</v>
      </c>
      <c r="B163" s="33"/>
      <c r="C163" s="33"/>
      <c r="D163" s="18"/>
      <c r="E163" s="37">
        <v>38206.44</v>
      </c>
      <c r="F163" s="38">
        <v>0.266009</v>
      </c>
      <c r="G163" s="21"/>
    </row>
    <row r="164" spans="1:7" x14ac:dyDescent="0.35">
      <c r="A164" s="13"/>
      <c r="B164" s="32"/>
      <c r="C164" s="32"/>
      <c r="D164" s="14"/>
      <c r="E164" s="15"/>
      <c r="F164" s="16"/>
      <c r="G164" s="16"/>
    </row>
    <row r="165" spans="1:7" x14ac:dyDescent="0.35">
      <c r="A165" s="17" t="s">
        <v>278</v>
      </c>
      <c r="B165" s="32"/>
      <c r="C165" s="32"/>
      <c r="D165" s="14"/>
      <c r="E165" s="15"/>
      <c r="F165" s="16"/>
      <c r="G165" s="16"/>
    </row>
    <row r="166" spans="1:7" x14ac:dyDescent="0.35">
      <c r="A166" s="13" t="s">
        <v>1687</v>
      </c>
      <c r="B166" s="32" t="s">
        <v>1688</v>
      </c>
      <c r="C166" s="32" t="s">
        <v>281</v>
      </c>
      <c r="D166" s="14">
        <v>20000000</v>
      </c>
      <c r="E166" s="15">
        <v>20541.38</v>
      </c>
      <c r="F166" s="16">
        <v>0.14302200000000001</v>
      </c>
      <c r="G166" s="16">
        <v>6.9341E-2</v>
      </c>
    </row>
    <row r="167" spans="1:7" x14ac:dyDescent="0.35">
      <c r="A167" s="13" t="s">
        <v>1167</v>
      </c>
      <c r="B167" s="32" t="s">
        <v>1168</v>
      </c>
      <c r="C167" s="32" t="s">
        <v>281</v>
      </c>
      <c r="D167" s="14">
        <v>7500000</v>
      </c>
      <c r="E167" s="15">
        <v>7390.26</v>
      </c>
      <c r="F167" s="16">
        <v>5.1455000000000001E-2</v>
      </c>
      <c r="G167" s="16">
        <v>6.9197999999999996E-2</v>
      </c>
    </row>
    <row r="168" spans="1:7" x14ac:dyDescent="0.35">
      <c r="A168" s="13" t="s">
        <v>776</v>
      </c>
      <c r="B168" s="32" t="s">
        <v>777</v>
      </c>
      <c r="C168" s="32" t="s">
        <v>281</v>
      </c>
      <c r="D168" s="14">
        <v>6500000</v>
      </c>
      <c r="E168" s="15">
        <v>6595.63</v>
      </c>
      <c r="F168" s="16">
        <v>4.5922999999999999E-2</v>
      </c>
      <c r="G168" s="16">
        <v>6.8348999999999993E-2</v>
      </c>
    </row>
    <row r="169" spans="1:7" x14ac:dyDescent="0.35">
      <c r="A169" s="13" t="s">
        <v>279</v>
      </c>
      <c r="B169" s="32" t="s">
        <v>280</v>
      </c>
      <c r="C169" s="32" t="s">
        <v>281</v>
      </c>
      <c r="D169" s="14">
        <v>4000000</v>
      </c>
      <c r="E169" s="15">
        <v>4039.1</v>
      </c>
      <c r="F169" s="16">
        <v>2.8122999999999999E-2</v>
      </c>
      <c r="G169" s="16">
        <v>6.8303000000000003E-2</v>
      </c>
    </row>
    <row r="170" spans="1:7" x14ac:dyDescent="0.35">
      <c r="A170" s="17" t="s">
        <v>193</v>
      </c>
      <c r="B170" s="33"/>
      <c r="C170" s="33"/>
      <c r="D170" s="18"/>
      <c r="E170" s="37">
        <v>38566.370000000003</v>
      </c>
      <c r="F170" s="38">
        <v>0.26852199999999998</v>
      </c>
      <c r="G170" s="21"/>
    </row>
    <row r="171" spans="1:7" x14ac:dyDescent="0.35">
      <c r="A171" s="13"/>
      <c r="B171" s="32"/>
      <c r="C171" s="32"/>
      <c r="D171" s="14"/>
      <c r="E171" s="15"/>
      <c r="F171" s="16"/>
      <c r="G171" s="16"/>
    </row>
    <row r="172" spans="1:7" x14ac:dyDescent="0.35">
      <c r="A172" s="17" t="s">
        <v>194</v>
      </c>
      <c r="B172" s="32"/>
      <c r="C172" s="32"/>
      <c r="D172" s="14"/>
      <c r="E172" s="15"/>
      <c r="F172" s="16"/>
      <c r="G172" s="16"/>
    </row>
    <row r="173" spans="1:7" x14ac:dyDescent="0.35">
      <c r="A173" s="17" t="s">
        <v>193</v>
      </c>
      <c r="B173" s="32"/>
      <c r="C173" s="32"/>
      <c r="D173" s="14"/>
      <c r="E173" s="39" t="s">
        <v>131</v>
      </c>
      <c r="F173" s="40" t="s">
        <v>131</v>
      </c>
      <c r="G173" s="16"/>
    </row>
    <row r="174" spans="1:7" x14ac:dyDescent="0.35">
      <c r="A174" s="13"/>
      <c r="B174" s="32"/>
      <c r="C174" s="32"/>
      <c r="D174" s="14"/>
      <c r="E174" s="15"/>
      <c r="F174" s="16"/>
      <c r="G174" s="16"/>
    </row>
    <row r="175" spans="1:7" x14ac:dyDescent="0.35">
      <c r="A175" s="17" t="s">
        <v>195</v>
      </c>
      <c r="B175" s="32"/>
      <c r="C175" s="32"/>
      <c r="D175" s="14"/>
      <c r="E175" s="15"/>
      <c r="F175" s="16"/>
      <c r="G175" s="16"/>
    </row>
    <row r="176" spans="1:7" x14ac:dyDescent="0.35">
      <c r="A176" s="17" t="s">
        <v>193</v>
      </c>
      <c r="B176" s="32"/>
      <c r="C176" s="32"/>
      <c r="D176" s="14"/>
      <c r="E176" s="39" t="s">
        <v>131</v>
      </c>
      <c r="F176" s="40" t="s">
        <v>131</v>
      </c>
      <c r="G176" s="16"/>
    </row>
    <row r="177" spans="1:7" x14ac:dyDescent="0.35">
      <c r="A177" s="13"/>
      <c r="B177" s="32"/>
      <c r="C177" s="32"/>
      <c r="D177" s="14"/>
      <c r="E177" s="15"/>
      <c r="F177" s="16"/>
      <c r="G177" s="16"/>
    </row>
    <row r="178" spans="1:7" x14ac:dyDescent="0.35">
      <c r="A178" s="24" t="s">
        <v>196</v>
      </c>
      <c r="B178" s="34"/>
      <c r="C178" s="34"/>
      <c r="D178" s="25"/>
      <c r="E178" s="19">
        <v>76772.81</v>
      </c>
      <c r="F178" s="20">
        <v>0.53453899999999999</v>
      </c>
      <c r="G178" s="21"/>
    </row>
    <row r="179" spans="1:7" x14ac:dyDescent="0.35">
      <c r="A179" s="17"/>
      <c r="B179" s="33"/>
      <c r="C179" s="33"/>
      <c r="D179" s="18"/>
      <c r="E179" s="41"/>
      <c r="F179" s="21"/>
      <c r="G179" s="21"/>
    </row>
    <row r="180" spans="1:7" x14ac:dyDescent="0.35">
      <c r="A180" s="17" t="s">
        <v>2554</v>
      </c>
      <c r="B180" s="33"/>
      <c r="C180" s="33"/>
      <c r="D180" s="18"/>
      <c r="E180" s="41"/>
      <c r="F180" s="21"/>
      <c r="G180" s="16"/>
    </row>
    <row r="181" spans="1:7" x14ac:dyDescent="0.35">
      <c r="A181" s="17" t="s">
        <v>2706</v>
      </c>
      <c r="B181" s="33"/>
      <c r="C181" s="33"/>
      <c r="D181" s="18"/>
      <c r="E181" s="41"/>
      <c r="F181" s="21"/>
      <c r="G181" s="16"/>
    </row>
    <row r="182" spans="1:7" x14ac:dyDescent="0.35">
      <c r="A182" s="56" t="s">
        <v>2556</v>
      </c>
      <c r="B182" s="32" t="s">
        <v>2557</v>
      </c>
      <c r="C182" s="32"/>
      <c r="D182" s="14">
        <v>15300</v>
      </c>
      <c r="E182" s="15">
        <v>13135.203</v>
      </c>
      <c r="F182" s="16">
        <f>E182/E200</f>
        <v>9.145529691006328E-2</v>
      </c>
      <c r="G182" s="16"/>
    </row>
    <row r="183" spans="1:7" x14ac:dyDescent="0.35">
      <c r="A183" s="17" t="s">
        <v>193</v>
      </c>
      <c r="B183" s="33"/>
      <c r="C183" s="33"/>
      <c r="D183" s="18"/>
      <c r="E183" s="37">
        <f>SUM(E182)</f>
        <v>13135.203</v>
      </c>
      <c r="F183" s="38">
        <f>SUM(F182)</f>
        <v>9.145529691006328E-2</v>
      </c>
      <c r="G183" s="16"/>
    </row>
    <row r="184" spans="1:7" x14ac:dyDescent="0.35">
      <c r="A184" s="17"/>
      <c r="B184" s="33"/>
      <c r="C184" s="33"/>
      <c r="D184" s="18"/>
      <c r="E184" s="41"/>
      <c r="F184" s="21"/>
      <c r="G184" s="16"/>
    </row>
    <row r="185" spans="1:7" x14ac:dyDescent="0.35">
      <c r="A185" s="53" t="s">
        <v>196</v>
      </c>
      <c r="B185" s="54"/>
      <c r="C185" s="54"/>
      <c r="D185" s="55"/>
      <c r="E185" s="37">
        <f>+E183</f>
        <v>13135.203</v>
      </c>
      <c r="F185" s="38">
        <f>+F183</f>
        <v>9.145529691006328E-2</v>
      </c>
      <c r="G185" s="16"/>
    </row>
    <row r="186" spans="1:7" x14ac:dyDescent="0.35">
      <c r="A186" s="13"/>
      <c r="B186" s="32"/>
      <c r="C186" s="32"/>
      <c r="D186" s="14"/>
      <c r="E186" s="15"/>
      <c r="F186" s="16"/>
      <c r="G186" s="16"/>
    </row>
    <row r="187" spans="1:7" x14ac:dyDescent="0.35">
      <c r="A187" s="13"/>
      <c r="B187" s="32"/>
      <c r="C187" s="32"/>
      <c r="D187" s="14"/>
      <c r="E187" s="15"/>
      <c r="F187" s="16"/>
      <c r="G187" s="16"/>
    </row>
    <row r="188" spans="1:7" x14ac:dyDescent="0.35">
      <c r="A188" s="17" t="s">
        <v>1172</v>
      </c>
      <c r="B188" s="32"/>
      <c r="C188" s="32"/>
      <c r="D188" s="14"/>
      <c r="E188" s="15"/>
      <c r="F188" s="16"/>
      <c r="G188" s="16"/>
    </row>
    <row r="189" spans="1:7" x14ac:dyDescent="0.35">
      <c r="A189" s="13" t="s">
        <v>1431</v>
      </c>
      <c r="B189" s="32" t="s">
        <v>1432</v>
      </c>
      <c r="C189" s="32"/>
      <c r="D189" s="14">
        <v>19999000.050000001</v>
      </c>
      <c r="E189" s="15">
        <v>2012.9</v>
      </c>
      <c r="F189" s="16">
        <v>1.4015E-2</v>
      </c>
      <c r="G189" s="16"/>
    </row>
    <row r="190" spans="1:7" x14ac:dyDescent="0.35">
      <c r="A190" s="13"/>
      <c r="B190" s="32"/>
      <c r="C190" s="32"/>
      <c r="D190" s="14"/>
      <c r="E190" s="15"/>
      <c r="F190" s="16"/>
      <c r="G190" s="16"/>
    </row>
    <row r="191" spans="1:7" x14ac:dyDescent="0.35">
      <c r="A191" s="24" t="s">
        <v>196</v>
      </c>
      <c r="B191" s="34"/>
      <c r="C191" s="34"/>
      <c r="D191" s="25"/>
      <c r="E191" s="19">
        <v>2012.9</v>
      </c>
      <c r="F191" s="20">
        <v>1.4015E-2</v>
      </c>
      <c r="G191" s="21"/>
    </row>
    <row r="192" spans="1:7" x14ac:dyDescent="0.35">
      <c r="A192" s="13"/>
      <c r="B192" s="32"/>
      <c r="C192" s="32"/>
      <c r="D192" s="14"/>
      <c r="E192" s="15"/>
      <c r="F192" s="16"/>
      <c r="G192" s="16"/>
    </row>
    <row r="193" spans="1:7" x14ac:dyDescent="0.35">
      <c r="A193" s="17" t="s">
        <v>205</v>
      </c>
      <c r="B193" s="32"/>
      <c r="C193" s="32"/>
      <c r="D193" s="14"/>
      <c r="E193" s="15"/>
      <c r="F193" s="16"/>
      <c r="G193" s="16"/>
    </row>
    <row r="194" spans="1:7" x14ac:dyDescent="0.35">
      <c r="A194" s="13" t="s">
        <v>206</v>
      </c>
      <c r="B194" s="32"/>
      <c r="C194" s="32"/>
      <c r="D194" s="14"/>
      <c r="E194" s="15">
        <v>8535.4500000000007</v>
      </c>
      <c r="F194" s="16">
        <v>5.9429000000000003E-2</v>
      </c>
      <c r="G194" s="16">
        <v>6.6451999999999997E-2</v>
      </c>
    </row>
    <row r="195" spans="1:7" x14ac:dyDescent="0.35">
      <c r="A195" s="17" t="s">
        <v>193</v>
      </c>
      <c r="B195" s="33"/>
      <c r="C195" s="33"/>
      <c r="D195" s="18"/>
      <c r="E195" s="37">
        <v>8535.4500000000007</v>
      </c>
      <c r="F195" s="38">
        <v>5.9428000000000002E-2</v>
      </c>
      <c r="G195" s="21"/>
    </row>
    <row r="196" spans="1:7" x14ac:dyDescent="0.35">
      <c r="A196" s="13"/>
      <c r="B196" s="32"/>
      <c r="C196" s="32"/>
      <c r="D196" s="14"/>
      <c r="E196" s="15"/>
      <c r="F196" s="16"/>
      <c r="G196" s="16"/>
    </row>
    <row r="197" spans="1:7" x14ac:dyDescent="0.35">
      <c r="A197" s="24" t="s">
        <v>196</v>
      </c>
      <c r="B197" s="34"/>
      <c r="C197" s="34"/>
      <c r="D197" s="25"/>
      <c r="E197" s="19">
        <v>8535.4500000000007</v>
      </c>
      <c r="F197" s="20">
        <v>5.9429000000000003E-2</v>
      </c>
      <c r="G197" s="21"/>
    </row>
    <row r="198" spans="1:7" x14ac:dyDescent="0.35">
      <c r="A198" s="13" t="s">
        <v>207</v>
      </c>
      <c r="B198" s="32"/>
      <c r="C198" s="32"/>
      <c r="D198" s="14"/>
      <c r="E198" s="15">
        <v>2308.0919821000002</v>
      </c>
      <c r="F198" s="16">
        <v>1.6070000000000001E-2</v>
      </c>
      <c r="G198" s="16"/>
    </row>
    <row r="199" spans="1:7" x14ac:dyDescent="0.35">
      <c r="A199" s="13" t="s">
        <v>208</v>
      </c>
      <c r="B199" s="32"/>
      <c r="C199" s="32"/>
      <c r="D199" s="14"/>
      <c r="E199" s="15">
        <v>649.89501789997996</v>
      </c>
      <c r="F199" s="16">
        <f>+E199/E200</f>
        <v>4.5249656074910719E-3</v>
      </c>
      <c r="G199" s="16">
        <v>6.6450999999999996E-2</v>
      </c>
    </row>
    <row r="200" spans="1:7" x14ac:dyDescent="0.35">
      <c r="A200" s="27" t="s">
        <v>209</v>
      </c>
      <c r="B200" s="35"/>
      <c r="C200" s="35"/>
      <c r="D200" s="28"/>
      <c r="E200" s="29">
        <v>143624.29999999999</v>
      </c>
      <c r="F200" s="30">
        <v>1</v>
      </c>
      <c r="G200" s="30"/>
    </row>
    <row r="202" spans="1:7" x14ac:dyDescent="0.35">
      <c r="A202" s="1" t="s">
        <v>932</v>
      </c>
      <c r="E202" s="59"/>
      <c r="F202" s="62"/>
    </row>
    <row r="203" spans="1:7" x14ac:dyDescent="0.35">
      <c r="A203" s="1" t="s">
        <v>211</v>
      </c>
    </row>
    <row r="204" spans="1:7" x14ac:dyDescent="0.35">
      <c r="E204" s="59"/>
      <c r="F204" s="59"/>
    </row>
    <row r="205" spans="1:7" x14ac:dyDescent="0.35">
      <c r="A205" s="1" t="s">
        <v>212</v>
      </c>
    </row>
    <row r="206" spans="1:7" x14ac:dyDescent="0.35">
      <c r="A206" s="48" t="s">
        <v>213</v>
      </c>
      <c r="B206" s="3" t="s">
        <v>131</v>
      </c>
    </row>
    <row r="207" spans="1:7" x14ac:dyDescent="0.35">
      <c r="A207" t="s">
        <v>214</v>
      </c>
    </row>
    <row r="208" spans="1:7" x14ac:dyDescent="0.35">
      <c r="A208" t="s">
        <v>267</v>
      </c>
      <c r="B208" t="s">
        <v>216</v>
      </c>
      <c r="C208" t="s">
        <v>216</v>
      </c>
    </row>
    <row r="209" spans="1:3" x14ac:dyDescent="0.35">
      <c r="B209" s="49">
        <v>45625</v>
      </c>
      <c r="C209" s="49">
        <v>45657</v>
      </c>
    </row>
    <row r="210" spans="1:3" x14ac:dyDescent="0.35">
      <c r="A210" t="s">
        <v>268</v>
      </c>
      <c r="B210">
        <v>11.1691</v>
      </c>
      <c r="C210">
        <v>11.234500000000001</v>
      </c>
    </row>
    <row r="211" spans="1:3" x14ac:dyDescent="0.35">
      <c r="A211" t="s">
        <v>269</v>
      </c>
      <c r="B211">
        <v>11.1691</v>
      </c>
      <c r="C211">
        <v>11.234500000000001</v>
      </c>
    </row>
    <row r="212" spans="1:3" x14ac:dyDescent="0.35">
      <c r="A212" t="s">
        <v>270</v>
      </c>
      <c r="B212">
        <v>11.118499999999999</v>
      </c>
      <c r="C212">
        <v>11.1806</v>
      </c>
    </row>
    <row r="213" spans="1:3" x14ac:dyDescent="0.35">
      <c r="A213" t="s">
        <v>271</v>
      </c>
      <c r="B213">
        <v>11.118499999999999</v>
      </c>
      <c r="C213">
        <v>11.1806</v>
      </c>
    </row>
    <row r="215" spans="1:3" x14ac:dyDescent="0.35">
      <c r="A215" t="s">
        <v>218</v>
      </c>
      <c r="B215" s="3" t="s">
        <v>131</v>
      </c>
    </row>
    <row r="216" spans="1:3" x14ac:dyDescent="0.35">
      <c r="A216" t="s">
        <v>219</v>
      </c>
      <c r="B216" s="3" t="s">
        <v>131</v>
      </c>
    </row>
    <row r="217" spans="1:3" ht="30" customHeight="1" x14ac:dyDescent="0.35">
      <c r="A217" s="48" t="s">
        <v>220</v>
      </c>
      <c r="B217" s="3" t="s">
        <v>131</v>
      </c>
    </row>
    <row r="218" spans="1:3" ht="30" customHeight="1" x14ac:dyDescent="0.35">
      <c r="A218" s="48" t="s">
        <v>221</v>
      </c>
      <c r="B218" s="3" t="s">
        <v>131</v>
      </c>
    </row>
    <row r="219" spans="1:3" x14ac:dyDescent="0.35">
      <c r="A219" t="s">
        <v>222</v>
      </c>
      <c r="B219" s="3" t="s">
        <v>131</v>
      </c>
    </row>
    <row r="220" spans="1:3" x14ac:dyDescent="0.35">
      <c r="A220" t="s">
        <v>517</v>
      </c>
      <c r="B220" s="50">
        <v>6.4778000000000002</v>
      </c>
    </row>
    <row r="221" spans="1:3" ht="45" customHeight="1" x14ac:dyDescent="0.35">
      <c r="A221" s="48" t="s">
        <v>223</v>
      </c>
      <c r="B221" s="50">
        <f>SUM(E140:E141)</f>
        <v>3069.43</v>
      </c>
    </row>
    <row r="222" spans="1:3" x14ac:dyDescent="0.35">
      <c r="B222" s="3"/>
    </row>
    <row r="223" spans="1:3" ht="30" customHeight="1" x14ac:dyDescent="0.35">
      <c r="A223" s="48" t="s">
        <v>224</v>
      </c>
      <c r="B223" s="3" t="s">
        <v>131</v>
      </c>
    </row>
    <row r="224" spans="1:3" ht="30" customHeight="1" x14ac:dyDescent="0.35">
      <c r="A224" s="48" t="s">
        <v>225</v>
      </c>
      <c r="B224" t="s">
        <v>131</v>
      </c>
    </row>
    <row r="225" spans="1:4" ht="30" customHeight="1" x14ac:dyDescent="0.35">
      <c r="A225" s="48" t="s">
        <v>226</v>
      </c>
      <c r="B225" s="3" t="s">
        <v>131</v>
      </c>
    </row>
    <row r="226" spans="1:4" ht="30" customHeight="1" x14ac:dyDescent="0.35">
      <c r="A226" s="48" t="s">
        <v>227</v>
      </c>
      <c r="B226" s="3" t="s">
        <v>131</v>
      </c>
    </row>
    <row r="228" spans="1:4" x14ac:dyDescent="0.35">
      <c r="A228" t="s">
        <v>228</v>
      </c>
    </row>
    <row r="229" spans="1:4" ht="45" customHeight="1" x14ac:dyDescent="0.35">
      <c r="A229" s="63" t="s">
        <v>229</v>
      </c>
      <c r="B229" s="64" t="s">
        <v>2707</v>
      </c>
    </row>
    <row r="230" spans="1:4" ht="30" customHeight="1" x14ac:dyDescent="0.35">
      <c r="A230" s="63" t="s">
        <v>231</v>
      </c>
      <c r="B230" s="64" t="s">
        <v>2708</v>
      </c>
    </row>
    <row r="231" spans="1:4" x14ac:dyDescent="0.35">
      <c r="A231" s="63"/>
      <c r="B231" s="63"/>
    </row>
    <row r="232" spans="1:4" x14ac:dyDescent="0.35">
      <c r="A232" s="63" t="s">
        <v>233</v>
      </c>
      <c r="B232" s="65">
        <v>7.280385480907885</v>
      </c>
    </row>
    <row r="233" spans="1:4" x14ac:dyDescent="0.35">
      <c r="A233" s="63"/>
      <c r="B233" s="63"/>
    </row>
    <row r="234" spans="1:4" x14ac:dyDescent="0.35">
      <c r="A234" s="63" t="s">
        <v>234</v>
      </c>
      <c r="B234" s="66">
        <v>3.2829999999999999</v>
      </c>
    </row>
    <row r="235" spans="1:4" x14ac:dyDescent="0.35">
      <c r="A235" s="63" t="s">
        <v>235</v>
      </c>
      <c r="B235" s="66">
        <v>4.0187537456004563</v>
      </c>
    </row>
    <row r="236" spans="1:4" x14ac:dyDescent="0.35">
      <c r="A236" s="63"/>
      <c r="B236" s="63"/>
    </row>
    <row r="237" spans="1:4" x14ac:dyDescent="0.35">
      <c r="A237" s="63" t="s">
        <v>236</v>
      </c>
      <c r="B237" s="67">
        <v>45657</v>
      </c>
    </row>
    <row r="239" spans="1:4" ht="70" customHeight="1" x14ac:dyDescent="0.35">
      <c r="A239" s="71" t="s">
        <v>237</v>
      </c>
      <c r="B239" s="71" t="s">
        <v>238</v>
      </c>
      <c r="C239" s="71" t="s">
        <v>5</v>
      </c>
      <c r="D239" s="71" t="s">
        <v>6</v>
      </c>
    </row>
    <row r="240" spans="1:4" ht="70" customHeight="1" x14ac:dyDescent="0.35">
      <c r="A240" s="71" t="s">
        <v>2707</v>
      </c>
      <c r="B240" s="71"/>
      <c r="C240" s="71" t="s">
        <v>112</v>
      </c>
      <c r="D240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H99"/>
  <sheetViews>
    <sheetView showGridLines="0" workbookViewId="0">
      <pane ySplit="4" topLeftCell="A55" activePane="bottomLeft" state="frozen"/>
      <selection pane="bottomLeft" activeCell="B80" sqref="B80:C80"/>
    </sheetView>
  </sheetViews>
  <sheetFormatPr defaultRowHeight="14.5" x14ac:dyDescent="0.35"/>
  <cols>
    <col min="1" max="1" width="50.54296875" customWidth="1"/>
    <col min="2" max="2" width="22" bestFit="1" customWidth="1"/>
    <col min="3" max="3" width="26.7265625" customWidth="1"/>
    <col min="4" max="4" width="22" customWidth="1"/>
    <col min="5" max="5" width="16.453125" customWidth="1"/>
    <col min="6" max="6" width="22" customWidth="1"/>
    <col min="7" max="7" width="6.1796875" style="2" bestFit="1" customWidth="1"/>
    <col min="12" max="12" width="70.26953125" bestFit="1" customWidth="1"/>
    <col min="13" max="13" width="10.81640625" bestFit="1" customWidth="1"/>
    <col min="14" max="14" width="10.54296875" bestFit="1" customWidth="1"/>
    <col min="15" max="15" width="12" bestFit="1" customWidth="1"/>
    <col min="16" max="16" width="12.54296875" customWidth="1"/>
  </cols>
  <sheetData>
    <row r="1" spans="1:8" ht="36.75" customHeight="1" x14ac:dyDescent="0.35">
      <c r="A1" s="74" t="s">
        <v>2709</v>
      </c>
      <c r="B1" s="75"/>
      <c r="C1" s="75"/>
      <c r="D1" s="75"/>
      <c r="E1" s="75"/>
      <c r="F1" s="75"/>
      <c r="G1" s="76"/>
      <c r="H1" s="47" t="str">
        <f>HYPERLINK("[EDEL_Portfolio Monthly Notes 31-Dec-2024.xlsx]Index!A1","Index")</f>
        <v>Index</v>
      </c>
    </row>
    <row r="2" spans="1:8" ht="19.5" customHeight="1" x14ac:dyDescent="0.35">
      <c r="A2" s="74" t="s">
        <v>2710</v>
      </c>
      <c r="B2" s="75"/>
      <c r="C2" s="75"/>
      <c r="D2" s="75"/>
      <c r="E2" s="75"/>
      <c r="F2" s="75"/>
      <c r="G2" s="76"/>
    </row>
    <row r="4" spans="1:8" ht="48" customHeight="1" x14ac:dyDescent="0.35">
      <c r="A4" s="4" t="s">
        <v>123</v>
      </c>
      <c r="B4" s="4" t="s">
        <v>124</v>
      </c>
      <c r="C4" s="4" t="s">
        <v>125</v>
      </c>
      <c r="D4" s="5" t="s">
        <v>126</v>
      </c>
      <c r="E4" s="6" t="s">
        <v>127</v>
      </c>
      <c r="F4" s="6" t="s">
        <v>128</v>
      </c>
      <c r="G4" s="7" t="s">
        <v>129</v>
      </c>
    </row>
    <row r="5" spans="1:8" x14ac:dyDescent="0.35">
      <c r="A5" s="8"/>
      <c r="B5" s="31"/>
      <c r="C5" s="31"/>
      <c r="D5" s="9"/>
      <c r="E5" s="10"/>
      <c r="F5" s="11"/>
      <c r="G5" s="12"/>
    </row>
    <row r="6" spans="1:8" x14ac:dyDescent="0.35">
      <c r="A6" s="17" t="s">
        <v>130</v>
      </c>
      <c r="B6" s="32"/>
      <c r="C6" s="32"/>
      <c r="D6" s="14"/>
      <c r="E6" s="15"/>
      <c r="F6" s="16"/>
      <c r="G6" s="16"/>
    </row>
    <row r="7" spans="1:8" x14ac:dyDescent="0.35">
      <c r="A7" s="17" t="s">
        <v>296</v>
      </c>
      <c r="B7" s="32"/>
      <c r="C7" s="32"/>
      <c r="D7" s="14"/>
      <c r="E7" s="15"/>
      <c r="F7" s="16"/>
      <c r="G7" s="16"/>
    </row>
    <row r="8" spans="1:8" x14ac:dyDescent="0.35">
      <c r="A8" s="13" t="s">
        <v>1183</v>
      </c>
      <c r="B8" s="32" t="s">
        <v>1184</v>
      </c>
      <c r="C8" s="32" t="s">
        <v>310</v>
      </c>
      <c r="D8" s="14">
        <v>286324</v>
      </c>
      <c r="E8" s="15">
        <v>796.12</v>
      </c>
      <c r="F8" s="16">
        <v>7.9299999999999995E-2</v>
      </c>
      <c r="G8" s="16"/>
    </row>
    <row r="9" spans="1:8" x14ac:dyDescent="0.35">
      <c r="A9" s="13" t="s">
        <v>487</v>
      </c>
      <c r="B9" s="32" t="s">
        <v>488</v>
      </c>
      <c r="C9" s="32" t="s">
        <v>356</v>
      </c>
      <c r="D9" s="14">
        <v>135512</v>
      </c>
      <c r="E9" s="15">
        <v>404.77</v>
      </c>
      <c r="F9" s="16">
        <v>4.0300000000000002E-2</v>
      </c>
      <c r="G9" s="16"/>
    </row>
    <row r="10" spans="1:8" x14ac:dyDescent="0.35">
      <c r="A10" s="13" t="s">
        <v>1189</v>
      </c>
      <c r="B10" s="32" t="s">
        <v>1190</v>
      </c>
      <c r="C10" s="32" t="s">
        <v>912</v>
      </c>
      <c r="D10" s="14">
        <v>8101</v>
      </c>
      <c r="E10" s="15">
        <v>368.94</v>
      </c>
      <c r="F10" s="16">
        <v>3.6700000000000003E-2</v>
      </c>
      <c r="G10" s="16"/>
    </row>
    <row r="11" spans="1:8" x14ac:dyDescent="0.35">
      <c r="A11" s="13" t="s">
        <v>534</v>
      </c>
      <c r="B11" s="32" t="s">
        <v>535</v>
      </c>
      <c r="C11" s="32" t="s">
        <v>477</v>
      </c>
      <c r="D11" s="14">
        <v>55321</v>
      </c>
      <c r="E11" s="15">
        <v>353.22</v>
      </c>
      <c r="F11" s="16">
        <v>3.5200000000000002E-2</v>
      </c>
      <c r="G11" s="16"/>
    </row>
    <row r="12" spans="1:8" x14ac:dyDescent="0.35">
      <c r="A12" s="13" t="s">
        <v>536</v>
      </c>
      <c r="B12" s="32" t="s">
        <v>537</v>
      </c>
      <c r="C12" s="32" t="s">
        <v>324</v>
      </c>
      <c r="D12" s="14">
        <v>7843</v>
      </c>
      <c r="E12" s="15">
        <v>327.71</v>
      </c>
      <c r="F12" s="16">
        <v>3.2599999999999997E-2</v>
      </c>
      <c r="G12" s="16"/>
    </row>
    <row r="13" spans="1:8" x14ac:dyDescent="0.35">
      <c r="A13" s="13" t="s">
        <v>805</v>
      </c>
      <c r="B13" s="32" t="s">
        <v>806</v>
      </c>
      <c r="C13" s="32" t="s">
        <v>321</v>
      </c>
      <c r="D13" s="14">
        <v>5258</v>
      </c>
      <c r="E13" s="15">
        <v>320.67</v>
      </c>
      <c r="F13" s="16">
        <v>3.1899999999999998E-2</v>
      </c>
      <c r="G13" s="16"/>
    </row>
    <row r="14" spans="1:8" x14ac:dyDescent="0.35">
      <c r="A14" s="13" t="s">
        <v>1197</v>
      </c>
      <c r="B14" s="32" t="s">
        <v>1198</v>
      </c>
      <c r="C14" s="32" t="s">
        <v>1199</v>
      </c>
      <c r="D14" s="14">
        <v>70006</v>
      </c>
      <c r="E14" s="15">
        <v>311.14</v>
      </c>
      <c r="F14" s="16">
        <v>3.1E-2</v>
      </c>
      <c r="G14" s="16"/>
    </row>
    <row r="15" spans="1:8" x14ac:dyDescent="0.35">
      <c r="A15" s="13" t="s">
        <v>1181</v>
      </c>
      <c r="B15" s="32" t="s">
        <v>1182</v>
      </c>
      <c r="C15" s="32" t="s">
        <v>310</v>
      </c>
      <c r="D15" s="14">
        <v>3230</v>
      </c>
      <c r="E15" s="15">
        <v>280.27999999999997</v>
      </c>
      <c r="F15" s="16">
        <v>2.7900000000000001E-2</v>
      </c>
      <c r="G15" s="16"/>
    </row>
    <row r="16" spans="1:8" x14ac:dyDescent="0.35">
      <c r="A16" s="13" t="s">
        <v>2054</v>
      </c>
      <c r="B16" s="32" t="s">
        <v>2055</v>
      </c>
      <c r="C16" s="32" t="s">
        <v>340</v>
      </c>
      <c r="D16" s="14">
        <v>69713</v>
      </c>
      <c r="E16" s="15">
        <v>273.55</v>
      </c>
      <c r="F16" s="16">
        <v>2.7199999999999998E-2</v>
      </c>
      <c r="G16" s="16"/>
    </row>
    <row r="17" spans="1:7" x14ac:dyDescent="0.35">
      <c r="A17" s="13" t="s">
        <v>354</v>
      </c>
      <c r="B17" s="32" t="s">
        <v>355</v>
      </c>
      <c r="C17" s="32" t="s">
        <v>356</v>
      </c>
      <c r="D17" s="14">
        <v>60046</v>
      </c>
      <c r="E17" s="15">
        <v>269.31</v>
      </c>
      <c r="F17" s="16">
        <v>2.6800000000000001E-2</v>
      </c>
      <c r="G17" s="16"/>
    </row>
    <row r="18" spans="1:7" x14ac:dyDescent="0.35">
      <c r="A18" s="13" t="s">
        <v>1391</v>
      </c>
      <c r="B18" s="32" t="s">
        <v>1392</v>
      </c>
      <c r="C18" s="32" t="s">
        <v>356</v>
      </c>
      <c r="D18" s="14">
        <v>51511</v>
      </c>
      <c r="E18" s="15">
        <v>257.92</v>
      </c>
      <c r="F18" s="16">
        <v>2.5700000000000001E-2</v>
      </c>
      <c r="G18" s="16"/>
    </row>
    <row r="19" spans="1:7" x14ac:dyDescent="0.35">
      <c r="A19" s="13" t="s">
        <v>470</v>
      </c>
      <c r="B19" s="32" t="s">
        <v>471</v>
      </c>
      <c r="C19" s="32" t="s">
        <v>398</v>
      </c>
      <c r="D19" s="14">
        <v>3647</v>
      </c>
      <c r="E19" s="15">
        <v>238.37</v>
      </c>
      <c r="F19" s="16">
        <v>2.3699999999999999E-2</v>
      </c>
      <c r="G19" s="16"/>
    </row>
    <row r="20" spans="1:7" x14ac:dyDescent="0.35">
      <c r="A20" s="13" t="s">
        <v>428</v>
      </c>
      <c r="B20" s="32" t="s">
        <v>429</v>
      </c>
      <c r="C20" s="32" t="s">
        <v>349</v>
      </c>
      <c r="D20" s="14">
        <v>9686</v>
      </c>
      <c r="E20" s="15">
        <v>229.41</v>
      </c>
      <c r="F20" s="16">
        <v>2.2800000000000001E-2</v>
      </c>
      <c r="G20" s="16"/>
    </row>
    <row r="21" spans="1:7" x14ac:dyDescent="0.35">
      <c r="A21" s="13" t="s">
        <v>1398</v>
      </c>
      <c r="B21" s="32" t="s">
        <v>1399</v>
      </c>
      <c r="C21" s="32" t="s">
        <v>310</v>
      </c>
      <c r="D21" s="14">
        <v>6149</v>
      </c>
      <c r="E21" s="15">
        <v>219.02</v>
      </c>
      <c r="F21" s="16">
        <v>2.18E-2</v>
      </c>
      <c r="G21" s="16"/>
    </row>
    <row r="22" spans="1:7" x14ac:dyDescent="0.35">
      <c r="A22" s="13" t="s">
        <v>2070</v>
      </c>
      <c r="B22" s="32" t="s">
        <v>2071</v>
      </c>
      <c r="C22" s="32" t="s">
        <v>421</v>
      </c>
      <c r="D22" s="14">
        <v>26463</v>
      </c>
      <c r="E22" s="15">
        <v>218.29</v>
      </c>
      <c r="F22" s="16">
        <v>2.1700000000000001E-2</v>
      </c>
      <c r="G22" s="16"/>
    </row>
    <row r="23" spans="1:7" x14ac:dyDescent="0.35">
      <c r="A23" s="13" t="s">
        <v>538</v>
      </c>
      <c r="B23" s="32" t="s">
        <v>539</v>
      </c>
      <c r="C23" s="32" t="s">
        <v>307</v>
      </c>
      <c r="D23" s="14">
        <v>3820</v>
      </c>
      <c r="E23" s="15">
        <v>213.38</v>
      </c>
      <c r="F23" s="16">
        <v>2.12E-2</v>
      </c>
      <c r="G23" s="16"/>
    </row>
    <row r="24" spans="1:7" x14ac:dyDescent="0.35">
      <c r="A24" s="13" t="s">
        <v>2076</v>
      </c>
      <c r="B24" s="32" t="s">
        <v>2077</v>
      </c>
      <c r="C24" s="32" t="s">
        <v>1404</v>
      </c>
      <c r="D24" s="14">
        <v>111529</v>
      </c>
      <c r="E24" s="15">
        <v>213</v>
      </c>
      <c r="F24" s="16">
        <v>2.12E-2</v>
      </c>
      <c r="G24" s="16"/>
    </row>
    <row r="25" spans="1:7" x14ac:dyDescent="0.35">
      <c r="A25" s="13" t="s">
        <v>2078</v>
      </c>
      <c r="B25" s="32" t="s">
        <v>2079</v>
      </c>
      <c r="C25" s="32" t="s">
        <v>356</v>
      </c>
      <c r="D25" s="14">
        <v>1788</v>
      </c>
      <c r="E25" s="15">
        <v>212.54</v>
      </c>
      <c r="F25" s="16">
        <v>2.12E-2</v>
      </c>
      <c r="G25" s="16"/>
    </row>
    <row r="26" spans="1:7" x14ac:dyDescent="0.35">
      <c r="A26" s="13" t="s">
        <v>2080</v>
      </c>
      <c r="B26" s="32" t="s">
        <v>2081</v>
      </c>
      <c r="C26" s="32" t="s">
        <v>304</v>
      </c>
      <c r="D26" s="14">
        <v>154710</v>
      </c>
      <c r="E26" s="15">
        <v>211.04</v>
      </c>
      <c r="F26" s="16">
        <v>2.1000000000000001E-2</v>
      </c>
      <c r="G26" s="16"/>
    </row>
    <row r="27" spans="1:7" x14ac:dyDescent="0.35">
      <c r="A27" s="13" t="s">
        <v>387</v>
      </c>
      <c r="B27" s="32" t="s">
        <v>388</v>
      </c>
      <c r="C27" s="32" t="s">
        <v>356</v>
      </c>
      <c r="D27" s="14">
        <v>17376</v>
      </c>
      <c r="E27" s="15">
        <v>206.07</v>
      </c>
      <c r="F27" s="16">
        <v>2.0500000000000001E-2</v>
      </c>
      <c r="G27" s="16"/>
    </row>
    <row r="28" spans="1:7" x14ac:dyDescent="0.35">
      <c r="A28" s="13" t="s">
        <v>813</v>
      </c>
      <c r="B28" s="32" t="s">
        <v>814</v>
      </c>
      <c r="C28" s="32" t="s">
        <v>477</v>
      </c>
      <c r="D28" s="14">
        <v>12184</v>
      </c>
      <c r="E28" s="15">
        <v>198.04</v>
      </c>
      <c r="F28" s="16">
        <v>1.9699999999999999E-2</v>
      </c>
      <c r="G28" s="16"/>
    </row>
    <row r="29" spans="1:7" x14ac:dyDescent="0.35">
      <c r="A29" s="13" t="s">
        <v>366</v>
      </c>
      <c r="B29" s="32" t="s">
        <v>367</v>
      </c>
      <c r="C29" s="32" t="s">
        <v>368</v>
      </c>
      <c r="D29" s="14">
        <v>121735</v>
      </c>
      <c r="E29" s="15">
        <v>190.05</v>
      </c>
      <c r="F29" s="16">
        <v>1.89E-2</v>
      </c>
      <c r="G29" s="16"/>
    </row>
    <row r="30" spans="1:7" x14ac:dyDescent="0.35">
      <c r="A30" s="13" t="s">
        <v>394</v>
      </c>
      <c r="B30" s="32" t="s">
        <v>395</v>
      </c>
      <c r="C30" s="32" t="s">
        <v>299</v>
      </c>
      <c r="D30" s="14">
        <v>76975</v>
      </c>
      <c r="E30" s="15">
        <v>185.16</v>
      </c>
      <c r="F30" s="16">
        <v>1.84E-2</v>
      </c>
      <c r="G30" s="16"/>
    </row>
    <row r="31" spans="1:7" x14ac:dyDescent="0.35">
      <c r="A31" s="13" t="s">
        <v>811</v>
      </c>
      <c r="B31" s="32" t="s">
        <v>812</v>
      </c>
      <c r="C31" s="32" t="s">
        <v>441</v>
      </c>
      <c r="D31" s="14">
        <v>6349</v>
      </c>
      <c r="E31" s="15">
        <v>184.39</v>
      </c>
      <c r="F31" s="16">
        <v>1.84E-2</v>
      </c>
      <c r="G31" s="16"/>
    </row>
    <row r="32" spans="1:7" x14ac:dyDescent="0.35">
      <c r="A32" s="13" t="s">
        <v>456</v>
      </c>
      <c r="B32" s="32" t="s">
        <v>457</v>
      </c>
      <c r="C32" s="32" t="s">
        <v>436</v>
      </c>
      <c r="D32" s="14">
        <v>9866</v>
      </c>
      <c r="E32" s="15">
        <v>176.38</v>
      </c>
      <c r="F32" s="16">
        <v>1.7600000000000001E-2</v>
      </c>
      <c r="G32" s="16"/>
    </row>
    <row r="33" spans="1:7" x14ac:dyDescent="0.35">
      <c r="A33" s="13" t="s">
        <v>464</v>
      </c>
      <c r="B33" s="32" t="s">
        <v>465</v>
      </c>
      <c r="C33" s="32" t="s">
        <v>393</v>
      </c>
      <c r="D33" s="14">
        <v>10439</v>
      </c>
      <c r="E33" s="15">
        <v>174.86</v>
      </c>
      <c r="F33" s="16">
        <v>1.7399999999999999E-2</v>
      </c>
      <c r="G33" s="16"/>
    </row>
    <row r="34" spans="1:7" x14ac:dyDescent="0.35">
      <c r="A34" s="13" t="s">
        <v>2106</v>
      </c>
      <c r="B34" s="32" t="s">
        <v>2107</v>
      </c>
      <c r="C34" s="32" t="s">
        <v>340</v>
      </c>
      <c r="D34" s="14">
        <v>32471</v>
      </c>
      <c r="E34" s="15">
        <v>171.92</v>
      </c>
      <c r="F34" s="16">
        <v>1.7100000000000001E-2</v>
      </c>
      <c r="G34" s="16"/>
    </row>
    <row r="35" spans="1:7" x14ac:dyDescent="0.35">
      <c r="A35" s="13" t="s">
        <v>817</v>
      </c>
      <c r="B35" s="32" t="s">
        <v>818</v>
      </c>
      <c r="C35" s="32" t="s">
        <v>544</v>
      </c>
      <c r="D35" s="14">
        <v>15542</v>
      </c>
      <c r="E35" s="15">
        <v>168.17</v>
      </c>
      <c r="F35" s="16">
        <v>1.67E-2</v>
      </c>
      <c r="G35" s="16"/>
    </row>
    <row r="36" spans="1:7" x14ac:dyDescent="0.35">
      <c r="A36" s="13" t="s">
        <v>2112</v>
      </c>
      <c r="B36" s="32" t="s">
        <v>2113</v>
      </c>
      <c r="C36" s="32" t="s">
        <v>421</v>
      </c>
      <c r="D36" s="14">
        <v>11499</v>
      </c>
      <c r="E36" s="15">
        <v>159.77000000000001</v>
      </c>
      <c r="F36" s="16">
        <v>1.5900000000000001E-2</v>
      </c>
      <c r="G36" s="16"/>
    </row>
    <row r="37" spans="1:7" x14ac:dyDescent="0.35">
      <c r="A37" s="13" t="s">
        <v>396</v>
      </c>
      <c r="B37" s="32" t="s">
        <v>397</v>
      </c>
      <c r="C37" s="32" t="s">
        <v>398</v>
      </c>
      <c r="D37" s="14">
        <v>2162</v>
      </c>
      <c r="E37" s="15">
        <v>149.44</v>
      </c>
      <c r="F37" s="16">
        <v>1.49E-2</v>
      </c>
      <c r="G37" s="16"/>
    </row>
    <row r="38" spans="1:7" x14ac:dyDescent="0.35">
      <c r="A38" s="13" t="s">
        <v>2116</v>
      </c>
      <c r="B38" s="32" t="s">
        <v>2117</v>
      </c>
      <c r="C38" s="32" t="s">
        <v>337</v>
      </c>
      <c r="D38" s="14">
        <v>27713</v>
      </c>
      <c r="E38" s="15">
        <v>148.49</v>
      </c>
      <c r="F38" s="16">
        <v>1.4800000000000001E-2</v>
      </c>
      <c r="G38" s="16"/>
    </row>
    <row r="39" spans="1:7" x14ac:dyDescent="0.35">
      <c r="A39" s="13" t="s">
        <v>1907</v>
      </c>
      <c r="B39" s="32" t="s">
        <v>1908</v>
      </c>
      <c r="C39" s="32" t="s">
        <v>299</v>
      </c>
      <c r="D39" s="14">
        <v>142318</v>
      </c>
      <c r="E39" s="15">
        <v>146.27000000000001</v>
      </c>
      <c r="F39" s="16">
        <v>1.46E-2</v>
      </c>
      <c r="G39" s="16"/>
    </row>
    <row r="40" spans="1:7" x14ac:dyDescent="0.35">
      <c r="A40" s="13" t="s">
        <v>1851</v>
      </c>
      <c r="B40" s="32" t="s">
        <v>1852</v>
      </c>
      <c r="C40" s="32" t="s">
        <v>1241</v>
      </c>
      <c r="D40" s="14">
        <v>15669</v>
      </c>
      <c r="E40" s="15">
        <v>145.83000000000001</v>
      </c>
      <c r="F40" s="16">
        <v>1.4500000000000001E-2</v>
      </c>
      <c r="G40" s="16"/>
    </row>
    <row r="41" spans="1:7" x14ac:dyDescent="0.35">
      <c r="A41" s="13" t="s">
        <v>2124</v>
      </c>
      <c r="B41" s="32" t="s">
        <v>2125</v>
      </c>
      <c r="C41" s="32" t="s">
        <v>337</v>
      </c>
      <c r="D41" s="14">
        <v>555</v>
      </c>
      <c r="E41" s="15">
        <v>142.6</v>
      </c>
      <c r="F41" s="16">
        <v>1.4200000000000001E-2</v>
      </c>
      <c r="G41" s="16"/>
    </row>
    <row r="42" spans="1:7" x14ac:dyDescent="0.35">
      <c r="A42" s="13" t="s">
        <v>499</v>
      </c>
      <c r="B42" s="32" t="s">
        <v>500</v>
      </c>
      <c r="C42" s="32" t="s">
        <v>340</v>
      </c>
      <c r="D42" s="14">
        <v>22038</v>
      </c>
      <c r="E42" s="15">
        <v>141.63</v>
      </c>
      <c r="F42" s="16">
        <v>1.41E-2</v>
      </c>
      <c r="G42" s="16"/>
    </row>
    <row r="43" spans="1:7" x14ac:dyDescent="0.35">
      <c r="A43" s="13" t="s">
        <v>501</v>
      </c>
      <c r="B43" s="32" t="s">
        <v>502</v>
      </c>
      <c r="C43" s="32" t="s">
        <v>299</v>
      </c>
      <c r="D43" s="14">
        <v>139219</v>
      </c>
      <c r="E43" s="15">
        <v>139.38999999999999</v>
      </c>
      <c r="F43" s="16">
        <v>1.3899999999999999E-2</v>
      </c>
      <c r="G43" s="16"/>
    </row>
    <row r="44" spans="1:7" x14ac:dyDescent="0.35">
      <c r="A44" s="13" t="s">
        <v>2130</v>
      </c>
      <c r="B44" s="32" t="s">
        <v>2131</v>
      </c>
      <c r="C44" s="32" t="s">
        <v>340</v>
      </c>
      <c r="D44" s="14">
        <v>12644</v>
      </c>
      <c r="E44" s="15">
        <v>131.59</v>
      </c>
      <c r="F44" s="16">
        <v>1.3100000000000001E-2</v>
      </c>
      <c r="G44" s="16"/>
    </row>
    <row r="45" spans="1:7" x14ac:dyDescent="0.35">
      <c r="A45" s="13" t="s">
        <v>383</v>
      </c>
      <c r="B45" s="32" t="s">
        <v>384</v>
      </c>
      <c r="C45" s="32" t="s">
        <v>321</v>
      </c>
      <c r="D45" s="14">
        <v>3878</v>
      </c>
      <c r="E45" s="15">
        <v>130.30000000000001</v>
      </c>
      <c r="F45" s="16">
        <v>1.2999999999999999E-2</v>
      </c>
      <c r="G45" s="16"/>
    </row>
    <row r="46" spans="1:7" x14ac:dyDescent="0.35">
      <c r="A46" s="13" t="s">
        <v>819</v>
      </c>
      <c r="B46" s="32" t="s">
        <v>820</v>
      </c>
      <c r="C46" s="32" t="s">
        <v>544</v>
      </c>
      <c r="D46" s="14">
        <v>24385</v>
      </c>
      <c r="E46" s="15">
        <v>123.63</v>
      </c>
      <c r="F46" s="16">
        <v>1.23E-2</v>
      </c>
      <c r="G46" s="16"/>
    </row>
    <row r="47" spans="1:7" x14ac:dyDescent="0.35">
      <c r="A47" s="13" t="s">
        <v>821</v>
      </c>
      <c r="B47" s="32" t="s">
        <v>822</v>
      </c>
      <c r="C47" s="32" t="s">
        <v>368</v>
      </c>
      <c r="D47" s="14">
        <v>358</v>
      </c>
      <c r="E47" s="15">
        <v>122.08</v>
      </c>
      <c r="F47" s="16">
        <v>1.2200000000000001E-2</v>
      </c>
      <c r="G47" s="16"/>
    </row>
    <row r="48" spans="1:7" x14ac:dyDescent="0.35">
      <c r="A48" s="13" t="s">
        <v>417</v>
      </c>
      <c r="B48" s="32" t="s">
        <v>418</v>
      </c>
      <c r="C48" s="32" t="s">
        <v>398</v>
      </c>
      <c r="D48" s="14">
        <v>53004</v>
      </c>
      <c r="E48" s="15">
        <v>121.59</v>
      </c>
      <c r="F48" s="16">
        <v>1.21E-2</v>
      </c>
      <c r="G48" s="16"/>
    </row>
    <row r="49" spans="1:7" x14ac:dyDescent="0.35">
      <c r="A49" s="13" t="s">
        <v>2136</v>
      </c>
      <c r="B49" s="32" t="s">
        <v>2137</v>
      </c>
      <c r="C49" s="32" t="s">
        <v>340</v>
      </c>
      <c r="D49" s="14">
        <v>14933</v>
      </c>
      <c r="E49" s="15">
        <v>120.39</v>
      </c>
      <c r="F49" s="16">
        <v>1.2E-2</v>
      </c>
      <c r="G49" s="16"/>
    </row>
    <row r="50" spans="1:7" x14ac:dyDescent="0.35">
      <c r="A50" s="13" t="s">
        <v>2144</v>
      </c>
      <c r="B50" s="32" t="s">
        <v>2145</v>
      </c>
      <c r="C50" s="32" t="s">
        <v>356</v>
      </c>
      <c r="D50" s="14">
        <v>73709</v>
      </c>
      <c r="E50" s="15">
        <v>109.86</v>
      </c>
      <c r="F50" s="16">
        <v>1.09E-2</v>
      </c>
      <c r="G50" s="16"/>
    </row>
    <row r="51" spans="1:7" x14ac:dyDescent="0.35">
      <c r="A51" s="13" t="s">
        <v>1242</v>
      </c>
      <c r="B51" s="32" t="s">
        <v>1243</v>
      </c>
      <c r="C51" s="32" t="s">
        <v>436</v>
      </c>
      <c r="D51" s="14">
        <v>16104</v>
      </c>
      <c r="E51" s="15">
        <v>105.46</v>
      </c>
      <c r="F51" s="16">
        <v>1.0500000000000001E-2</v>
      </c>
      <c r="G51" s="16"/>
    </row>
    <row r="52" spans="1:7" x14ac:dyDescent="0.35">
      <c r="A52" s="13" t="s">
        <v>2146</v>
      </c>
      <c r="B52" s="32" t="s">
        <v>2147</v>
      </c>
      <c r="C52" s="32" t="s">
        <v>340</v>
      </c>
      <c r="D52" s="14">
        <v>130512</v>
      </c>
      <c r="E52" s="15">
        <v>105.31</v>
      </c>
      <c r="F52" s="16">
        <v>1.0500000000000001E-2</v>
      </c>
      <c r="G52" s="16"/>
    </row>
    <row r="53" spans="1:7" x14ac:dyDescent="0.35">
      <c r="A53" s="13" t="s">
        <v>823</v>
      </c>
      <c r="B53" s="32" t="s">
        <v>824</v>
      </c>
      <c r="C53" s="32" t="s">
        <v>321</v>
      </c>
      <c r="D53" s="14">
        <v>10321</v>
      </c>
      <c r="E53" s="15">
        <v>100.29</v>
      </c>
      <c r="F53" s="16">
        <v>0.01</v>
      </c>
      <c r="G53" s="16"/>
    </row>
    <row r="54" spans="1:7" x14ac:dyDescent="0.35">
      <c r="A54" s="13" t="s">
        <v>815</v>
      </c>
      <c r="B54" s="32" t="s">
        <v>816</v>
      </c>
      <c r="C54" s="32" t="s">
        <v>526</v>
      </c>
      <c r="D54" s="14">
        <v>12440</v>
      </c>
      <c r="E54" s="15">
        <v>97.89</v>
      </c>
      <c r="F54" s="16">
        <v>9.7000000000000003E-3</v>
      </c>
      <c r="G54" s="16"/>
    </row>
    <row r="55" spans="1:7" x14ac:dyDescent="0.35">
      <c r="A55" s="13" t="s">
        <v>2150</v>
      </c>
      <c r="B55" s="32" t="s">
        <v>2151</v>
      </c>
      <c r="C55" s="32" t="s">
        <v>299</v>
      </c>
      <c r="D55" s="14">
        <v>79675</v>
      </c>
      <c r="E55" s="15">
        <v>95.9</v>
      </c>
      <c r="F55" s="16">
        <v>9.4999999999999998E-3</v>
      </c>
      <c r="G55" s="16"/>
    </row>
    <row r="56" spans="1:7" x14ac:dyDescent="0.35">
      <c r="A56" s="13" t="s">
        <v>2155</v>
      </c>
      <c r="B56" s="32" t="s">
        <v>2156</v>
      </c>
      <c r="C56" s="32" t="s">
        <v>1404</v>
      </c>
      <c r="D56" s="14">
        <v>11441</v>
      </c>
      <c r="E56" s="15">
        <v>87.07</v>
      </c>
      <c r="F56" s="16">
        <v>8.6999999999999994E-3</v>
      </c>
      <c r="G56" s="16"/>
    </row>
    <row r="57" spans="1:7" x14ac:dyDescent="0.35">
      <c r="A57" s="13" t="s">
        <v>2157</v>
      </c>
      <c r="B57" s="32" t="s">
        <v>2158</v>
      </c>
      <c r="C57" s="32" t="s">
        <v>436</v>
      </c>
      <c r="D57" s="14">
        <v>9155</v>
      </c>
      <c r="E57" s="15">
        <v>81.66</v>
      </c>
      <c r="F57" s="16">
        <v>8.0999999999999996E-3</v>
      </c>
      <c r="G57" s="16"/>
    </row>
    <row r="58" spans="1:7" x14ac:dyDescent="0.35">
      <c r="A58" s="17" t="s">
        <v>193</v>
      </c>
      <c r="B58" s="33"/>
      <c r="C58" s="33"/>
      <c r="D58" s="18"/>
      <c r="E58" s="37">
        <v>10080.16</v>
      </c>
      <c r="F58" s="38">
        <v>1.0034000000000001</v>
      </c>
      <c r="G58" s="21"/>
    </row>
    <row r="59" spans="1:7" x14ac:dyDescent="0.35">
      <c r="A59" s="17" t="s">
        <v>514</v>
      </c>
      <c r="B59" s="32"/>
      <c r="C59" s="32"/>
      <c r="D59" s="14"/>
      <c r="E59" s="15"/>
      <c r="F59" s="16"/>
      <c r="G59" s="16"/>
    </row>
    <row r="60" spans="1:7" x14ac:dyDescent="0.35">
      <c r="A60" s="17" t="s">
        <v>193</v>
      </c>
      <c r="B60" s="32"/>
      <c r="C60" s="32"/>
      <c r="D60" s="14"/>
      <c r="E60" s="39" t="s">
        <v>131</v>
      </c>
      <c r="F60" s="40" t="s">
        <v>131</v>
      </c>
      <c r="G60" s="16"/>
    </row>
    <row r="61" spans="1:7" x14ac:dyDescent="0.35">
      <c r="A61" s="24" t="s">
        <v>196</v>
      </c>
      <c r="B61" s="34"/>
      <c r="C61" s="34"/>
      <c r="D61" s="25"/>
      <c r="E61" s="29">
        <v>10080.16</v>
      </c>
      <c r="F61" s="30">
        <v>1.0034000000000001</v>
      </c>
      <c r="G61" s="21"/>
    </row>
    <row r="62" spans="1:7" x14ac:dyDescent="0.35">
      <c r="A62" s="13"/>
      <c r="B62" s="32"/>
      <c r="C62" s="32"/>
      <c r="D62" s="14"/>
      <c r="E62" s="15"/>
      <c r="F62" s="16"/>
      <c r="G62" s="16"/>
    </row>
    <row r="63" spans="1:7" x14ac:dyDescent="0.35">
      <c r="A63" s="13"/>
      <c r="B63" s="32"/>
      <c r="C63" s="32"/>
      <c r="D63" s="14"/>
      <c r="E63" s="15"/>
      <c r="F63" s="16"/>
      <c r="G63" s="16"/>
    </row>
    <row r="64" spans="1:7" x14ac:dyDescent="0.35">
      <c r="A64" s="17" t="s">
        <v>205</v>
      </c>
      <c r="B64" s="32"/>
      <c r="C64" s="32"/>
      <c r="D64" s="14"/>
      <c r="E64" s="15"/>
      <c r="F64" s="16"/>
      <c r="G64" s="16"/>
    </row>
    <row r="65" spans="1:7" x14ac:dyDescent="0.35">
      <c r="A65" s="13" t="s">
        <v>206</v>
      </c>
      <c r="B65" s="32"/>
      <c r="C65" s="32"/>
      <c r="D65" s="14"/>
      <c r="E65" s="15">
        <v>85.98</v>
      </c>
      <c r="F65" s="16">
        <v>8.6E-3</v>
      </c>
      <c r="G65" s="16">
        <v>6.6451999999999997E-2</v>
      </c>
    </row>
    <row r="66" spans="1:7" x14ac:dyDescent="0.35">
      <c r="A66" s="17" t="s">
        <v>193</v>
      </c>
      <c r="B66" s="33"/>
      <c r="C66" s="33"/>
      <c r="D66" s="18"/>
      <c r="E66" s="37">
        <v>85.98</v>
      </c>
      <c r="F66" s="38">
        <v>8.6E-3</v>
      </c>
      <c r="G66" s="21"/>
    </row>
    <row r="67" spans="1:7" x14ac:dyDescent="0.35">
      <c r="A67" s="13"/>
      <c r="B67" s="32"/>
      <c r="C67" s="32"/>
      <c r="D67" s="14"/>
      <c r="E67" s="15"/>
      <c r="F67" s="16"/>
      <c r="G67" s="16"/>
    </row>
    <row r="68" spans="1:7" x14ac:dyDescent="0.35">
      <c r="A68" s="24" t="s">
        <v>196</v>
      </c>
      <c r="B68" s="34"/>
      <c r="C68" s="34"/>
      <c r="D68" s="25"/>
      <c r="E68" s="19">
        <v>85.98</v>
      </c>
      <c r="F68" s="20">
        <v>8.6E-3</v>
      </c>
      <c r="G68" s="21"/>
    </row>
    <row r="69" spans="1:7" x14ac:dyDescent="0.35">
      <c r="A69" s="13" t="s">
        <v>207</v>
      </c>
      <c r="B69" s="32"/>
      <c r="C69" s="32"/>
      <c r="D69" s="14"/>
      <c r="E69" s="15">
        <v>1.5654299999999999E-2</v>
      </c>
      <c r="F69" s="16">
        <v>9.9999999999999995E-7</v>
      </c>
      <c r="G69" s="16"/>
    </row>
    <row r="70" spans="1:7" x14ac:dyDescent="0.35">
      <c r="A70" s="13" t="s">
        <v>208</v>
      </c>
      <c r="B70" s="32"/>
      <c r="C70" s="32"/>
      <c r="D70" s="14"/>
      <c r="E70" s="36">
        <v>-122.2756543</v>
      </c>
      <c r="F70" s="26">
        <v>-1.2001E-2</v>
      </c>
      <c r="G70" s="16">
        <v>6.6451999999999997E-2</v>
      </c>
    </row>
    <row r="71" spans="1:7" x14ac:dyDescent="0.35">
      <c r="A71" s="27" t="s">
        <v>209</v>
      </c>
      <c r="B71" s="35"/>
      <c r="C71" s="35"/>
      <c r="D71" s="28"/>
      <c r="E71" s="29">
        <v>10043.879999999999</v>
      </c>
      <c r="F71" s="30">
        <v>1</v>
      </c>
      <c r="G71" s="30"/>
    </row>
    <row r="76" spans="1:7" x14ac:dyDescent="0.35">
      <c r="A76" s="1" t="s">
        <v>212</v>
      </c>
    </row>
    <row r="77" spans="1:7" x14ac:dyDescent="0.35">
      <c r="A77" s="48" t="s">
        <v>213</v>
      </c>
      <c r="B77" s="3" t="s">
        <v>131</v>
      </c>
    </row>
    <row r="78" spans="1:7" x14ac:dyDescent="0.35">
      <c r="A78" t="s">
        <v>214</v>
      </c>
    </row>
    <row r="79" spans="1:7" x14ac:dyDescent="0.35">
      <c r="A79" t="s">
        <v>267</v>
      </c>
      <c r="B79" t="s">
        <v>216</v>
      </c>
      <c r="C79" t="s">
        <v>216</v>
      </c>
    </row>
    <row r="80" spans="1:7" x14ac:dyDescent="0.35">
      <c r="B80" s="49">
        <v>45625</v>
      </c>
      <c r="C80" s="49">
        <v>45657</v>
      </c>
    </row>
    <row r="81" spans="1:3" x14ac:dyDescent="0.35">
      <c r="A81" t="s">
        <v>268</v>
      </c>
      <c r="B81">
        <v>16.3245</v>
      </c>
      <c r="C81">
        <v>15.7117</v>
      </c>
    </row>
    <row r="82" spans="1:3" x14ac:dyDescent="0.35">
      <c r="A82" t="s">
        <v>269</v>
      </c>
      <c r="B82">
        <v>16.324000000000002</v>
      </c>
      <c r="C82">
        <v>15.7113</v>
      </c>
    </row>
    <row r="83" spans="1:3" x14ac:dyDescent="0.35">
      <c r="A83" t="s">
        <v>270</v>
      </c>
      <c r="B83">
        <v>16.081900000000001</v>
      </c>
      <c r="C83">
        <v>15.4687</v>
      </c>
    </row>
    <row r="84" spans="1:3" x14ac:dyDescent="0.35">
      <c r="A84" t="s">
        <v>271</v>
      </c>
      <c r="B84">
        <v>16.081800000000001</v>
      </c>
      <c r="C84">
        <v>15.4687</v>
      </c>
    </row>
    <row r="86" spans="1:3" x14ac:dyDescent="0.35">
      <c r="A86" t="s">
        <v>218</v>
      </c>
      <c r="B86" s="3" t="s">
        <v>131</v>
      </c>
    </row>
    <row r="87" spans="1:3" x14ac:dyDescent="0.35">
      <c r="A87" t="s">
        <v>219</v>
      </c>
      <c r="B87" s="3" t="s">
        <v>131</v>
      </c>
    </row>
    <row r="88" spans="1:3" ht="30" customHeight="1" x14ac:dyDescent="0.35">
      <c r="A88" s="48" t="s">
        <v>220</v>
      </c>
      <c r="B88" s="3" t="s">
        <v>131</v>
      </c>
    </row>
    <row r="89" spans="1:3" ht="30" customHeight="1" x14ac:dyDescent="0.35">
      <c r="A89" s="48" t="s">
        <v>221</v>
      </c>
      <c r="B89" s="3" t="s">
        <v>131</v>
      </c>
    </row>
    <row r="90" spans="1:3" x14ac:dyDescent="0.35">
      <c r="A90" t="s">
        <v>517</v>
      </c>
      <c r="B90" s="50">
        <v>0.80820000000000003</v>
      </c>
    </row>
    <row r="91" spans="1:3" ht="45" customHeight="1" x14ac:dyDescent="0.35">
      <c r="A91" s="48" t="s">
        <v>223</v>
      </c>
      <c r="B91" s="3" t="s">
        <v>131</v>
      </c>
    </row>
    <row r="92" spans="1:3" x14ac:dyDescent="0.35">
      <c r="B92" s="3"/>
    </row>
    <row r="93" spans="1:3" ht="30" customHeight="1" x14ac:dyDescent="0.35">
      <c r="A93" s="48" t="s">
        <v>224</v>
      </c>
      <c r="B93" s="3" t="s">
        <v>131</v>
      </c>
    </row>
    <row r="94" spans="1:3" ht="30" customHeight="1" x14ac:dyDescent="0.35">
      <c r="A94" s="48" t="s">
        <v>225</v>
      </c>
      <c r="B94" t="s">
        <v>131</v>
      </c>
    </row>
    <row r="95" spans="1:3" ht="30" customHeight="1" x14ac:dyDescent="0.35">
      <c r="A95" s="48" t="s">
        <v>226</v>
      </c>
      <c r="B95" s="3" t="s">
        <v>131</v>
      </c>
    </row>
    <row r="96" spans="1:3" ht="30" customHeight="1" x14ac:dyDescent="0.35">
      <c r="A96" s="48" t="s">
        <v>227</v>
      </c>
      <c r="B96" s="3" t="s">
        <v>131</v>
      </c>
    </row>
    <row r="98" spans="1:4" ht="70" customHeight="1" x14ac:dyDescent="0.35">
      <c r="A98" s="71" t="s">
        <v>237</v>
      </c>
      <c r="B98" s="71" t="s">
        <v>238</v>
      </c>
      <c r="C98" s="71" t="s">
        <v>5</v>
      </c>
      <c r="D98" s="71" t="s">
        <v>6</v>
      </c>
    </row>
    <row r="99" spans="1:4" ht="70" customHeight="1" x14ac:dyDescent="0.35">
      <c r="A99" s="71" t="s">
        <v>2711</v>
      </c>
      <c r="B99" s="71"/>
      <c r="C99" s="71" t="s">
        <v>2712</v>
      </c>
      <c r="D99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H299"/>
  <sheetViews>
    <sheetView showGridLines="0" workbookViewId="0">
      <pane ySplit="4" topLeftCell="A245" activePane="bottomLeft" state="frozen"/>
      <selection pane="bottomLeft" activeCell="A261" sqref="A261:XFD261"/>
    </sheetView>
  </sheetViews>
  <sheetFormatPr defaultRowHeight="14.5" x14ac:dyDescent="0.35"/>
  <cols>
    <col min="1" max="1" width="50.54296875" customWidth="1"/>
    <col min="2" max="2" width="22" bestFit="1" customWidth="1"/>
    <col min="3" max="3" width="26.7265625" customWidth="1"/>
    <col min="4" max="4" width="22" customWidth="1"/>
    <col min="5" max="5" width="16.453125" customWidth="1"/>
    <col min="6" max="6" width="22" customWidth="1"/>
    <col min="7" max="7" width="6.1796875" style="2" bestFit="1" customWidth="1"/>
    <col min="12" max="12" width="70.26953125" bestFit="1" customWidth="1"/>
    <col min="13" max="13" width="10.81640625" bestFit="1" customWidth="1"/>
    <col min="14" max="14" width="10.54296875" bestFit="1" customWidth="1"/>
    <col min="15" max="15" width="12" bestFit="1" customWidth="1"/>
    <col min="16" max="16" width="12.54296875" customWidth="1"/>
  </cols>
  <sheetData>
    <row r="1" spans="1:8" ht="36.75" customHeight="1" x14ac:dyDescent="0.35">
      <c r="A1" s="74" t="s">
        <v>2713</v>
      </c>
      <c r="B1" s="75"/>
      <c r="C1" s="75"/>
      <c r="D1" s="75"/>
      <c r="E1" s="75"/>
      <c r="F1" s="75"/>
      <c r="G1" s="76"/>
      <c r="H1" s="47" t="str">
        <f>HYPERLINK("[EDEL_Portfolio Monthly Notes 31-Dec-2024.xlsx]Index!A1","Index")</f>
        <v>Index</v>
      </c>
    </row>
    <row r="2" spans="1:8" ht="19.5" customHeight="1" x14ac:dyDescent="0.35">
      <c r="A2" s="74" t="s">
        <v>2714</v>
      </c>
      <c r="B2" s="75"/>
      <c r="C2" s="75"/>
      <c r="D2" s="75"/>
      <c r="E2" s="75"/>
      <c r="F2" s="75"/>
      <c r="G2" s="76"/>
    </row>
    <row r="4" spans="1:8" ht="48" customHeight="1" x14ac:dyDescent="0.35">
      <c r="A4" s="4" t="s">
        <v>123</v>
      </c>
      <c r="B4" s="4" t="s">
        <v>124</v>
      </c>
      <c r="C4" s="4" t="s">
        <v>125</v>
      </c>
      <c r="D4" s="5" t="s">
        <v>126</v>
      </c>
      <c r="E4" s="6" t="s">
        <v>127</v>
      </c>
      <c r="F4" s="6" t="s">
        <v>128</v>
      </c>
      <c r="G4" s="7" t="s">
        <v>129</v>
      </c>
    </row>
    <row r="5" spans="1:8" x14ac:dyDescent="0.35">
      <c r="A5" s="8"/>
      <c r="B5" s="31"/>
      <c r="C5" s="31"/>
      <c r="D5" s="9"/>
      <c r="E5" s="10"/>
      <c r="F5" s="11"/>
      <c r="G5" s="12"/>
    </row>
    <row r="6" spans="1:8" x14ac:dyDescent="0.35">
      <c r="A6" s="17" t="s">
        <v>130</v>
      </c>
      <c r="B6" s="32"/>
      <c r="C6" s="32"/>
      <c r="D6" s="14"/>
      <c r="E6" s="15"/>
      <c r="F6" s="16"/>
      <c r="G6" s="16"/>
    </row>
    <row r="7" spans="1:8" x14ac:dyDescent="0.35">
      <c r="A7" s="17" t="s">
        <v>296</v>
      </c>
      <c r="B7" s="32"/>
      <c r="C7" s="32"/>
      <c r="D7" s="14"/>
      <c r="E7" s="15"/>
      <c r="F7" s="16"/>
      <c r="G7" s="16"/>
    </row>
    <row r="8" spans="1:8" x14ac:dyDescent="0.35">
      <c r="A8" s="13" t="s">
        <v>359</v>
      </c>
      <c r="B8" s="32" t="s">
        <v>360</v>
      </c>
      <c r="C8" s="32" t="s">
        <v>334</v>
      </c>
      <c r="D8" s="14">
        <v>2662</v>
      </c>
      <c r="E8" s="15">
        <v>165.95</v>
      </c>
      <c r="F8" s="16">
        <v>1.6199999999999999E-2</v>
      </c>
      <c r="G8" s="16"/>
    </row>
    <row r="9" spans="1:8" x14ac:dyDescent="0.35">
      <c r="A9" s="13" t="s">
        <v>547</v>
      </c>
      <c r="B9" s="32" t="s">
        <v>548</v>
      </c>
      <c r="C9" s="32" t="s">
        <v>334</v>
      </c>
      <c r="D9" s="14">
        <v>9294</v>
      </c>
      <c r="E9" s="15">
        <v>163.44999999999999</v>
      </c>
      <c r="F9" s="16">
        <v>1.5900000000000001E-2</v>
      </c>
      <c r="G9" s="16"/>
    </row>
    <row r="10" spans="1:8" x14ac:dyDescent="0.35">
      <c r="A10" s="13" t="s">
        <v>1200</v>
      </c>
      <c r="B10" s="32" t="s">
        <v>1201</v>
      </c>
      <c r="C10" s="32" t="s">
        <v>393</v>
      </c>
      <c r="D10" s="14">
        <v>6775</v>
      </c>
      <c r="E10" s="15">
        <v>144.93</v>
      </c>
      <c r="F10" s="16">
        <v>1.41E-2</v>
      </c>
      <c r="G10" s="16"/>
    </row>
    <row r="11" spans="1:8" x14ac:dyDescent="0.35">
      <c r="A11" s="13" t="s">
        <v>2202</v>
      </c>
      <c r="B11" s="32" t="s">
        <v>2203</v>
      </c>
      <c r="C11" s="32" t="s">
        <v>393</v>
      </c>
      <c r="D11" s="14">
        <v>33620</v>
      </c>
      <c r="E11" s="15">
        <v>133.07</v>
      </c>
      <c r="F11" s="16">
        <v>1.2999999999999999E-2</v>
      </c>
      <c r="G11" s="16"/>
    </row>
    <row r="12" spans="1:8" x14ac:dyDescent="0.35">
      <c r="A12" s="13" t="s">
        <v>554</v>
      </c>
      <c r="B12" s="32" t="s">
        <v>555</v>
      </c>
      <c r="C12" s="32" t="s">
        <v>334</v>
      </c>
      <c r="D12" s="14">
        <v>10155</v>
      </c>
      <c r="E12" s="15">
        <v>127.42</v>
      </c>
      <c r="F12" s="16">
        <v>1.24E-2</v>
      </c>
      <c r="G12" s="16"/>
    </row>
    <row r="13" spans="1:8" x14ac:dyDescent="0.35">
      <c r="A13" s="13" t="s">
        <v>552</v>
      </c>
      <c r="B13" s="32" t="s">
        <v>553</v>
      </c>
      <c r="C13" s="32" t="s">
        <v>334</v>
      </c>
      <c r="D13" s="14">
        <v>2498</v>
      </c>
      <c r="E13" s="15">
        <v>126.78</v>
      </c>
      <c r="F13" s="16">
        <v>1.23E-2</v>
      </c>
      <c r="G13" s="16"/>
    </row>
    <row r="14" spans="1:8" x14ac:dyDescent="0.35">
      <c r="A14" s="13" t="s">
        <v>951</v>
      </c>
      <c r="B14" s="32" t="s">
        <v>952</v>
      </c>
      <c r="C14" s="32" t="s">
        <v>321</v>
      </c>
      <c r="D14" s="14">
        <v>7862</v>
      </c>
      <c r="E14" s="15">
        <v>126.51</v>
      </c>
      <c r="F14" s="16">
        <v>1.23E-2</v>
      </c>
      <c r="G14" s="16"/>
    </row>
    <row r="15" spans="1:8" x14ac:dyDescent="0.35">
      <c r="A15" s="13" t="s">
        <v>953</v>
      </c>
      <c r="B15" s="32" t="s">
        <v>954</v>
      </c>
      <c r="C15" s="32" t="s">
        <v>321</v>
      </c>
      <c r="D15" s="14">
        <v>20541</v>
      </c>
      <c r="E15" s="15">
        <v>123.8</v>
      </c>
      <c r="F15" s="16">
        <v>1.21E-2</v>
      </c>
      <c r="G15" s="16"/>
    </row>
    <row r="16" spans="1:8" x14ac:dyDescent="0.35">
      <c r="A16" s="13" t="s">
        <v>1208</v>
      </c>
      <c r="B16" s="32" t="s">
        <v>1209</v>
      </c>
      <c r="C16" s="32" t="s">
        <v>398</v>
      </c>
      <c r="D16" s="14">
        <v>5345</v>
      </c>
      <c r="E16" s="15">
        <v>110.96</v>
      </c>
      <c r="F16" s="16">
        <v>1.0800000000000001E-2</v>
      </c>
      <c r="G16" s="16"/>
    </row>
    <row r="17" spans="1:7" x14ac:dyDescent="0.35">
      <c r="A17" s="13" t="s">
        <v>475</v>
      </c>
      <c r="B17" s="32" t="s">
        <v>476</v>
      </c>
      <c r="C17" s="32" t="s">
        <v>477</v>
      </c>
      <c r="D17" s="14">
        <v>4080</v>
      </c>
      <c r="E17" s="15">
        <v>106.32</v>
      </c>
      <c r="F17" s="16">
        <v>1.04E-2</v>
      </c>
      <c r="G17" s="16"/>
    </row>
    <row r="18" spans="1:7" x14ac:dyDescent="0.35">
      <c r="A18" s="13" t="s">
        <v>363</v>
      </c>
      <c r="B18" s="32" t="s">
        <v>364</v>
      </c>
      <c r="C18" s="32" t="s">
        <v>365</v>
      </c>
      <c r="D18" s="14">
        <v>1415</v>
      </c>
      <c r="E18" s="15">
        <v>104.95</v>
      </c>
      <c r="F18" s="16">
        <v>1.0200000000000001E-2</v>
      </c>
      <c r="G18" s="16"/>
    </row>
    <row r="19" spans="1:7" x14ac:dyDescent="0.35">
      <c r="A19" s="13" t="s">
        <v>1409</v>
      </c>
      <c r="B19" s="32" t="s">
        <v>1410</v>
      </c>
      <c r="C19" s="32" t="s">
        <v>378</v>
      </c>
      <c r="D19" s="14">
        <v>46787</v>
      </c>
      <c r="E19" s="15">
        <v>99.05</v>
      </c>
      <c r="F19" s="16">
        <v>9.5999999999999992E-3</v>
      </c>
      <c r="G19" s="16"/>
    </row>
    <row r="20" spans="1:7" x14ac:dyDescent="0.35">
      <c r="A20" s="13" t="s">
        <v>874</v>
      </c>
      <c r="B20" s="32" t="s">
        <v>875</v>
      </c>
      <c r="C20" s="32" t="s">
        <v>334</v>
      </c>
      <c r="D20" s="14">
        <v>6019</v>
      </c>
      <c r="E20" s="15">
        <v>92.53</v>
      </c>
      <c r="F20" s="16">
        <v>8.9999999999999993E-3</v>
      </c>
      <c r="G20" s="16"/>
    </row>
    <row r="21" spans="1:7" x14ac:dyDescent="0.35">
      <c r="A21" s="13" t="s">
        <v>566</v>
      </c>
      <c r="B21" s="32" t="s">
        <v>567</v>
      </c>
      <c r="C21" s="32" t="s">
        <v>398</v>
      </c>
      <c r="D21" s="14">
        <v>882</v>
      </c>
      <c r="E21" s="15">
        <v>91</v>
      </c>
      <c r="F21" s="16">
        <v>8.8999999999999999E-3</v>
      </c>
      <c r="G21" s="16"/>
    </row>
    <row r="22" spans="1:7" x14ac:dyDescent="0.35">
      <c r="A22" s="13" t="s">
        <v>419</v>
      </c>
      <c r="B22" s="32" t="s">
        <v>420</v>
      </c>
      <c r="C22" s="32" t="s">
        <v>421</v>
      </c>
      <c r="D22" s="14">
        <v>7208</v>
      </c>
      <c r="E22" s="15">
        <v>89.6</v>
      </c>
      <c r="F22" s="16">
        <v>8.6999999999999994E-3</v>
      </c>
      <c r="G22" s="16"/>
    </row>
    <row r="23" spans="1:7" x14ac:dyDescent="0.35">
      <c r="A23" s="13" t="s">
        <v>361</v>
      </c>
      <c r="B23" s="32" t="s">
        <v>362</v>
      </c>
      <c r="C23" s="32" t="s">
        <v>299</v>
      </c>
      <c r="D23" s="14">
        <v>41015</v>
      </c>
      <c r="E23" s="15">
        <v>89.06</v>
      </c>
      <c r="F23" s="16">
        <v>8.6999999999999994E-3</v>
      </c>
      <c r="G23" s="16"/>
    </row>
    <row r="24" spans="1:7" x14ac:dyDescent="0.35">
      <c r="A24" s="13" t="s">
        <v>2204</v>
      </c>
      <c r="B24" s="32" t="s">
        <v>2205</v>
      </c>
      <c r="C24" s="32" t="s">
        <v>334</v>
      </c>
      <c r="D24" s="14">
        <v>3026</v>
      </c>
      <c r="E24" s="15">
        <v>88.71</v>
      </c>
      <c r="F24" s="16">
        <v>8.6E-3</v>
      </c>
      <c r="G24" s="16"/>
    </row>
    <row r="25" spans="1:7" x14ac:dyDescent="0.35">
      <c r="A25" s="13" t="s">
        <v>955</v>
      </c>
      <c r="B25" s="32" t="s">
        <v>956</v>
      </c>
      <c r="C25" s="32" t="s">
        <v>321</v>
      </c>
      <c r="D25" s="14">
        <v>32148</v>
      </c>
      <c r="E25" s="15">
        <v>85.59</v>
      </c>
      <c r="F25" s="16">
        <v>8.3000000000000001E-3</v>
      </c>
      <c r="G25" s="16"/>
    </row>
    <row r="26" spans="1:7" x14ac:dyDescent="0.35">
      <c r="A26" s="13" t="s">
        <v>1975</v>
      </c>
      <c r="B26" s="32" t="s">
        <v>1976</v>
      </c>
      <c r="C26" s="32" t="s">
        <v>313</v>
      </c>
      <c r="D26" s="14">
        <v>6774</v>
      </c>
      <c r="E26" s="15">
        <v>81.209999999999994</v>
      </c>
      <c r="F26" s="16">
        <v>7.9000000000000008E-3</v>
      </c>
      <c r="G26" s="16"/>
    </row>
    <row r="27" spans="1:7" x14ac:dyDescent="0.35">
      <c r="A27" s="13" t="s">
        <v>1444</v>
      </c>
      <c r="B27" s="32" t="s">
        <v>1445</v>
      </c>
      <c r="C27" s="32" t="s">
        <v>474</v>
      </c>
      <c r="D27" s="14">
        <v>4412</v>
      </c>
      <c r="E27" s="15">
        <v>81.06</v>
      </c>
      <c r="F27" s="16">
        <v>7.9000000000000008E-3</v>
      </c>
      <c r="G27" s="16"/>
    </row>
    <row r="28" spans="1:7" x14ac:dyDescent="0.35">
      <c r="A28" s="13" t="s">
        <v>2715</v>
      </c>
      <c r="B28" s="32" t="s">
        <v>2716</v>
      </c>
      <c r="C28" s="32" t="s">
        <v>313</v>
      </c>
      <c r="D28" s="14">
        <v>5929</v>
      </c>
      <c r="E28" s="15">
        <v>76.91</v>
      </c>
      <c r="F28" s="16">
        <v>7.4999999999999997E-3</v>
      </c>
      <c r="G28" s="16"/>
    </row>
    <row r="29" spans="1:7" x14ac:dyDescent="0.35">
      <c r="A29" s="13" t="s">
        <v>572</v>
      </c>
      <c r="B29" s="32" t="s">
        <v>573</v>
      </c>
      <c r="C29" s="32" t="s">
        <v>368</v>
      </c>
      <c r="D29" s="14">
        <v>6392</v>
      </c>
      <c r="E29" s="15">
        <v>76.7</v>
      </c>
      <c r="F29" s="16">
        <v>7.4999999999999997E-3</v>
      </c>
      <c r="G29" s="16"/>
    </row>
    <row r="30" spans="1:7" x14ac:dyDescent="0.35">
      <c r="A30" s="13" t="s">
        <v>1963</v>
      </c>
      <c r="B30" s="32" t="s">
        <v>1964</v>
      </c>
      <c r="C30" s="32" t="s">
        <v>371</v>
      </c>
      <c r="D30" s="14">
        <v>12808</v>
      </c>
      <c r="E30" s="15">
        <v>76.59</v>
      </c>
      <c r="F30" s="16">
        <v>7.4999999999999997E-3</v>
      </c>
      <c r="G30" s="16"/>
    </row>
    <row r="31" spans="1:7" x14ac:dyDescent="0.35">
      <c r="A31" s="13" t="s">
        <v>562</v>
      </c>
      <c r="B31" s="32" t="s">
        <v>563</v>
      </c>
      <c r="C31" s="32" t="s">
        <v>321</v>
      </c>
      <c r="D31" s="14">
        <v>6628</v>
      </c>
      <c r="E31" s="15">
        <v>75.48</v>
      </c>
      <c r="F31" s="16">
        <v>7.4000000000000003E-3</v>
      </c>
      <c r="G31" s="16"/>
    </row>
    <row r="32" spans="1:7" x14ac:dyDescent="0.35">
      <c r="A32" s="13" t="s">
        <v>2717</v>
      </c>
      <c r="B32" s="32" t="s">
        <v>2718</v>
      </c>
      <c r="C32" s="32" t="s">
        <v>356</v>
      </c>
      <c r="D32" s="14">
        <v>9724</v>
      </c>
      <c r="E32" s="15">
        <v>75.239999999999995</v>
      </c>
      <c r="F32" s="16">
        <v>7.3000000000000001E-3</v>
      </c>
      <c r="G32" s="16"/>
    </row>
    <row r="33" spans="1:7" x14ac:dyDescent="0.35">
      <c r="A33" s="13" t="s">
        <v>564</v>
      </c>
      <c r="B33" s="32" t="s">
        <v>565</v>
      </c>
      <c r="C33" s="32" t="s">
        <v>334</v>
      </c>
      <c r="D33" s="14">
        <v>7695</v>
      </c>
      <c r="E33" s="15">
        <v>73.39</v>
      </c>
      <c r="F33" s="16">
        <v>7.1000000000000004E-3</v>
      </c>
      <c r="G33" s="16"/>
    </row>
    <row r="34" spans="1:7" x14ac:dyDescent="0.35">
      <c r="A34" s="13" t="s">
        <v>1363</v>
      </c>
      <c r="B34" s="32" t="s">
        <v>1364</v>
      </c>
      <c r="C34" s="32" t="s">
        <v>393</v>
      </c>
      <c r="D34" s="14">
        <v>990</v>
      </c>
      <c r="E34" s="15">
        <v>73.14</v>
      </c>
      <c r="F34" s="16">
        <v>7.1000000000000004E-3</v>
      </c>
      <c r="G34" s="16"/>
    </row>
    <row r="35" spans="1:7" x14ac:dyDescent="0.35">
      <c r="A35" s="13" t="s">
        <v>2719</v>
      </c>
      <c r="B35" s="32" t="s">
        <v>2720</v>
      </c>
      <c r="C35" s="32" t="s">
        <v>441</v>
      </c>
      <c r="D35" s="14">
        <v>12413</v>
      </c>
      <c r="E35" s="15">
        <v>72.58</v>
      </c>
      <c r="F35" s="16">
        <v>7.1000000000000004E-3</v>
      </c>
      <c r="G35" s="16"/>
    </row>
    <row r="36" spans="1:7" x14ac:dyDescent="0.35">
      <c r="A36" s="13" t="s">
        <v>2196</v>
      </c>
      <c r="B36" s="32" t="s">
        <v>2197</v>
      </c>
      <c r="C36" s="32" t="s">
        <v>334</v>
      </c>
      <c r="D36" s="14">
        <v>39536</v>
      </c>
      <c r="E36" s="15">
        <v>71.87</v>
      </c>
      <c r="F36" s="16">
        <v>7.0000000000000001E-3</v>
      </c>
      <c r="G36" s="16"/>
    </row>
    <row r="37" spans="1:7" x14ac:dyDescent="0.35">
      <c r="A37" s="13" t="s">
        <v>1222</v>
      </c>
      <c r="B37" s="32" t="s">
        <v>1223</v>
      </c>
      <c r="C37" s="32" t="s">
        <v>356</v>
      </c>
      <c r="D37" s="14">
        <v>5129</v>
      </c>
      <c r="E37" s="15">
        <v>71.75</v>
      </c>
      <c r="F37" s="16">
        <v>7.0000000000000001E-3</v>
      </c>
      <c r="G37" s="16"/>
    </row>
    <row r="38" spans="1:7" x14ac:dyDescent="0.35">
      <c r="A38" s="13" t="s">
        <v>430</v>
      </c>
      <c r="B38" s="32" t="s">
        <v>431</v>
      </c>
      <c r="C38" s="32" t="s">
        <v>321</v>
      </c>
      <c r="D38" s="14">
        <v>3733</v>
      </c>
      <c r="E38" s="15">
        <v>68.84</v>
      </c>
      <c r="F38" s="16">
        <v>6.7000000000000002E-3</v>
      </c>
      <c r="G38" s="16"/>
    </row>
    <row r="39" spans="1:7" x14ac:dyDescent="0.35">
      <c r="A39" s="13" t="s">
        <v>2222</v>
      </c>
      <c r="B39" s="32" t="s">
        <v>2223</v>
      </c>
      <c r="C39" s="32" t="s">
        <v>356</v>
      </c>
      <c r="D39" s="14">
        <v>6231</v>
      </c>
      <c r="E39" s="15">
        <v>68.83</v>
      </c>
      <c r="F39" s="16">
        <v>6.7000000000000002E-3</v>
      </c>
      <c r="G39" s="16"/>
    </row>
    <row r="40" spans="1:7" x14ac:dyDescent="0.35">
      <c r="A40" s="13" t="s">
        <v>2721</v>
      </c>
      <c r="B40" s="32" t="s">
        <v>2722</v>
      </c>
      <c r="C40" s="32" t="s">
        <v>2723</v>
      </c>
      <c r="D40" s="14">
        <v>2731</v>
      </c>
      <c r="E40" s="15">
        <v>68.510000000000005</v>
      </c>
      <c r="F40" s="16">
        <v>6.7000000000000002E-3</v>
      </c>
      <c r="G40" s="16"/>
    </row>
    <row r="41" spans="1:7" x14ac:dyDescent="0.35">
      <c r="A41" s="13" t="s">
        <v>2724</v>
      </c>
      <c r="B41" s="32" t="s">
        <v>2725</v>
      </c>
      <c r="C41" s="32" t="s">
        <v>414</v>
      </c>
      <c r="D41" s="14">
        <v>11267</v>
      </c>
      <c r="E41" s="15">
        <v>65.33</v>
      </c>
      <c r="F41" s="16">
        <v>6.4000000000000003E-3</v>
      </c>
      <c r="G41" s="16"/>
    </row>
    <row r="42" spans="1:7" x14ac:dyDescent="0.35">
      <c r="A42" s="13" t="s">
        <v>1987</v>
      </c>
      <c r="B42" s="32" t="s">
        <v>1988</v>
      </c>
      <c r="C42" s="32" t="s">
        <v>299</v>
      </c>
      <c r="D42" s="14">
        <v>37627</v>
      </c>
      <c r="E42" s="15">
        <v>64.84</v>
      </c>
      <c r="F42" s="16">
        <v>6.3E-3</v>
      </c>
      <c r="G42" s="16"/>
    </row>
    <row r="43" spans="1:7" x14ac:dyDescent="0.35">
      <c r="A43" s="13" t="s">
        <v>570</v>
      </c>
      <c r="B43" s="32" t="s">
        <v>571</v>
      </c>
      <c r="C43" s="32" t="s">
        <v>321</v>
      </c>
      <c r="D43" s="14">
        <v>4670</v>
      </c>
      <c r="E43" s="15">
        <v>64.790000000000006</v>
      </c>
      <c r="F43" s="16">
        <v>6.3E-3</v>
      </c>
      <c r="G43" s="16"/>
    </row>
    <row r="44" spans="1:7" x14ac:dyDescent="0.35">
      <c r="A44" s="13" t="s">
        <v>2206</v>
      </c>
      <c r="B44" s="32" t="s">
        <v>2207</v>
      </c>
      <c r="C44" s="32" t="s">
        <v>337</v>
      </c>
      <c r="D44" s="14">
        <v>6622</v>
      </c>
      <c r="E44" s="15">
        <v>63.95</v>
      </c>
      <c r="F44" s="16">
        <v>6.1999999999999998E-3</v>
      </c>
      <c r="G44" s="16"/>
    </row>
    <row r="45" spans="1:7" x14ac:dyDescent="0.35">
      <c r="A45" s="13" t="s">
        <v>2726</v>
      </c>
      <c r="B45" s="32" t="s">
        <v>2727</v>
      </c>
      <c r="C45" s="32" t="s">
        <v>398</v>
      </c>
      <c r="D45" s="14">
        <v>34668</v>
      </c>
      <c r="E45" s="15">
        <v>62.76</v>
      </c>
      <c r="F45" s="16">
        <v>6.1000000000000004E-3</v>
      </c>
      <c r="G45" s="16"/>
    </row>
    <row r="46" spans="1:7" x14ac:dyDescent="0.35">
      <c r="A46" s="13" t="s">
        <v>2728</v>
      </c>
      <c r="B46" s="32" t="s">
        <v>2729</v>
      </c>
      <c r="C46" s="32" t="s">
        <v>356</v>
      </c>
      <c r="D46" s="14">
        <v>7072</v>
      </c>
      <c r="E46" s="15">
        <v>62.07</v>
      </c>
      <c r="F46" s="16">
        <v>6.0000000000000001E-3</v>
      </c>
      <c r="G46" s="16"/>
    </row>
    <row r="47" spans="1:7" x14ac:dyDescent="0.35">
      <c r="A47" s="13" t="s">
        <v>2730</v>
      </c>
      <c r="B47" s="32" t="s">
        <v>2731</v>
      </c>
      <c r="C47" s="32" t="s">
        <v>596</v>
      </c>
      <c r="D47" s="14">
        <v>31015</v>
      </c>
      <c r="E47" s="15">
        <v>62.05</v>
      </c>
      <c r="F47" s="16">
        <v>6.0000000000000001E-3</v>
      </c>
      <c r="G47" s="16"/>
    </row>
    <row r="48" spans="1:7" x14ac:dyDescent="0.35">
      <c r="A48" s="13" t="s">
        <v>1967</v>
      </c>
      <c r="B48" s="32" t="s">
        <v>1968</v>
      </c>
      <c r="C48" s="32" t="s">
        <v>596</v>
      </c>
      <c r="D48" s="14">
        <v>16480</v>
      </c>
      <c r="E48" s="15">
        <v>61.96</v>
      </c>
      <c r="F48" s="16">
        <v>6.0000000000000001E-3</v>
      </c>
      <c r="G48" s="16"/>
    </row>
    <row r="49" spans="1:7" x14ac:dyDescent="0.35">
      <c r="A49" s="13" t="s">
        <v>2214</v>
      </c>
      <c r="B49" s="32" t="s">
        <v>2215</v>
      </c>
      <c r="C49" s="32" t="s">
        <v>340</v>
      </c>
      <c r="D49" s="14">
        <v>32908</v>
      </c>
      <c r="E49" s="15">
        <v>61.19</v>
      </c>
      <c r="F49" s="16">
        <v>6.0000000000000001E-3</v>
      </c>
      <c r="G49" s="16"/>
    </row>
    <row r="50" spans="1:7" x14ac:dyDescent="0.35">
      <c r="A50" s="13" t="s">
        <v>2732</v>
      </c>
      <c r="B50" s="32" t="s">
        <v>2733</v>
      </c>
      <c r="C50" s="32" t="s">
        <v>307</v>
      </c>
      <c r="D50" s="14">
        <v>10159</v>
      </c>
      <c r="E50" s="15">
        <v>60.89</v>
      </c>
      <c r="F50" s="16">
        <v>5.8999999999999999E-3</v>
      </c>
      <c r="G50" s="16"/>
    </row>
    <row r="51" spans="1:7" x14ac:dyDescent="0.35">
      <c r="A51" s="13" t="s">
        <v>2734</v>
      </c>
      <c r="B51" s="32" t="s">
        <v>2735</v>
      </c>
      <c r="C51" s="32" t="s">
        <v>421</v>
      </c>
      <c r="D51" s="14">
        <v>7051</v>
      </c>
      <c r="E51" s="15">
        <v>60.31</v>
      </c>
      <c r="F51" s="16">
        <v>5.8999999999999999E-3</v>
      </c>
      <c r="G51" s="16"/>
    </row>
    <row r="52" spans="1:7" x14ac:dyDescent="0.35">
      <c r="A52" s="13" t="s">
        <v>381</v>
      </c>
      <c r="B52" s="32" t="s">
        <v>382</v>
      </c>
      <c r="C52" s="32" t="s">
        <v>365</v>
      </c>
      <c r="D52" s="14">
        <v>4447</v>
      </c>
      <c r="E52" s="15">
        <v>60.06</v>
      </c>
      <c r="F52" s="16">
        <v>5.7999999999999996E-3</v>
      </c>
      <c r="G52" s="16"/>
    </row>
    <row r="53" spans="1:7" x14ac:dyDescent="0.35">
      <c r="A53" s="13" t="s">
        <v>1856</v>
      </c>
      <c r="B53" s="32" t="s">
        <v>1857</v>
      </c>
      <c r="C53" s="32" t="s">
        <v>393</v>
      </c>
      <c r="D53" s="14">
        <v>3252</v>
      </c>
      <c r="E53" s="15">
        <v>59.84</v>
      </c>
      <c r="F53" s="16">
        <v>5.7999999999999996E-3</v>
      </c>
      <c r="G53" s="16"/>
    </row>
    <row r="54" spans="1:7" x14ac:dyDescent="0.35">
      <c r="A54" s="13" t="s">
        <v>2194</v>
      </c>
      <c r="B54" s="32" t="s">
        <v>2195</v>
      </c>
      <c r="C54" s="32" t="s">
        <v>441</v>
      </c>
      <c r="D54" s="14">
        <v>1822</v>
      </c>
      <c r="E54" s="15">
        <v>59.14</v>
      </c>
      <c r="F54" s="16">
        <v>5.7999999999999996E-3</v>
      </c>
      <c r="G54" s="16"/>
    </row>
    <row r="55" spans="1:7" x14ac:dyDescent="0.35">
      <c r="A55" s="13" t="s">
        <v>2520</v>
      </c>
      <c r="B55" s="32" t="s">
        <v>2521</v>
      </c>
      <c r="C55" s="32" t="s">
        <v>371</v>
      </c>
      <c r="D55" s="14">
        <v>11445</v>
      </c>
      <c r="E55" s="15">
        <v>58.82</v>
      </c>
      <c r="F55" s="16">
        <v>5.7000000000000002E-3</v>
      </c>
      <c r="G55" s="16"/>
    </row>
    <row r="56" spans="1:7" x14ac:dyDescent="0.35">
      <c r="A56" s="13" t="s">
        <v>2736</v>
      </c>
      <c r="B56" s="32" t="s">
        <v>2737</v>
      </c>
      <c r="C56" s="32" t="s">
        <v>474</v>
      </c>
      <c r="D56" s="14">
        <v>3292</v>
      </c>
      <c r="E56" s="15">
        <v>58.7</v>
      </c>
      <c r="F56" s="16">
        <v>5.7000000000000002E-3</v>
      </c>
      <c r="G56" s="16"/>
    </row>
    <row r="57" spans="1:7" x14ac:dyDescent="0.35">
      <c r="A57" s="13" t="s">
        <v>2218</v>
      </c>
      <c r="B57" s="32" t="s">
        <v>2219</v>
      </c>
      <c r="C57" s="32" t="s">
        <v>371</v>
      </c>
      <c r="D57" s="14">
        <v>1952</v>
      </c>
      <c r="E57" s="15">
        <v>58.57</v>
      </c>
      <c r="F57" s="16">
        <v>5.7000000000000002E-3</v>
      </c>
      <c r="G57" s="16"/>
    </row>
    <row r="58" spans="1:7" x14ac:dyDescent="0.35">
      <c r="A58" s="13" t="s">
        <v>2738</v>
      </c>
      <c r="B58" s="32" t="s">
        <v>2739</v>
      </c>
      <c r="C58" s="32" t="s">
        <v>2154</v>
      </c>
      <c r="D58" s="14">
        <v>48221</v>
      </c>
      <c r="E58" s="15">
        <v>58.49</v>
      </c>
      <c r="F58" s="16">
        <v>5.7000000000000002E-3</v>
      </c>
      <c r="G58" s="16"/>
    </row>
    <row r="59" spans="1:7" x14ac:dyDescent="0.35">
      <c r="A59" s="13" t="s">
        <v>2216</v>
      </c>
      <c r="B59" s="32" t="s">
        <v>2217</v>
      </c>
      <c r="C59" s="32" t="s">
        <v>313</v>
      </c>
      <c r="D59" s="14">
        <v>21307</v>
      </c>
      <c r="E59" s="15">
        <v>58.36</v>
      </c>
      <c r="F59" s="16">
        <v>5.7000000000000002E-3</v>
      </c>
      <c r="G59" s="16"/>
    </row>
    <row r="60" spans="1:7" x14ac:dyDescent="0.35">
      <c r="A60" s="13" t="s">
        <v>1866</v>
      </c>
      <c r="B60" s="32" t="s">
        <v>1867</v>
      </c>
      <c r="C60" s="32" t="s">
        <v>441</v>
      </c>
      <c r="D60" s="14">
        <v>831</v>
      </c>
      <c r="E60" s="15">
        <v>57.84</v>
      </c>
      <c r="F60" s="16">
        <v>5.5999999999999999E-3</v>
      </c>
      <c r="G60" s="16"/>
    </row>
    <row r="61" spans="1:7" x14ac:dyDescent="0.35">
      <c r="A61" s="13" t="s">
        <v>583</v>
      </c>
      <c r="B61" s="32" t="s">
        <v>584</v>
      </c>
      <c r="C61" s="32" t="s">
        <v>307</v>
      </c>
      <c r="D61" s="14">
        <v>3261</v>
      </c>
      <c r="E61" s="15">
        <v>55.5</v>
      </c>
      <c r="F61" s="16">
        <v>5.4000000000000003E-3</v>
      </c>
      <c r="G61" s="16"/>
    </row>
    <row r="62" spans="1:7" x14ac:dyDescent="0.35">
      <c r="A62" s="13" t="s">
        <v>2740</v>
      </c>
      <c r="B62" s="32" t="s">
        <v>2741</v>
      </c>
      <c r="C62" s="32" t="s">
        <v>414</v>
      </c>
      <c r="D62" s="14">
        <v>6817</v>
      </c>
      <c r="E62" s="15">
        <v>55.48</v>
      </c>
      <c r="F62" s="16">
        <v>5.4000000000000003E-3</v>
      </c>
      <c r="G62" s="16"/>
    </row>
    <row r="63" spans="1:7" x14ac:dyDescent="0.35">
      <c r="A63" s="13" t="s">
        <v>2742</v>
      </c>
      <c r="B63" s="32" t="s">
        <v>2743</v>
      </c>
      <c r="C63" s="32" t="s">
        <v>1404</v>
      </c>
      <c r="D63" s="14">
        <v>15023</v>
      </c>
      <c r="E63" s="15">
        <v>54.37</v>
      </c>
      <c r="F63" s="16">
        <v>5.3E-3</v>
      </c>
      <c r="G63" s="16"/>
    </row>
    <row r="64" spans="1:7" x14ac:dyDescent="0.35">
      <c r="A64" s="13" t="s">
        <v>2744</v>
      </c>
      <c r="B64" s="32" t="s">
        <v>2745</v>
      </c>
      <c r="C64" s="32" t="s">
        <v>356</v>
      </c>
      <c r="D64" s="14">
        <v>35783</v>
      </c>
      <c r="E64" s="15">
        <v>54.06</v>
      </c>
      <c r="F64" s="16">
        <v>5.3E-3</v>
      </c>
      <c r="G64" s="16"/>
    </row>
    <row r="65" spans="1:7" x14ac:dyDescent="0.35">
      <c r="A65" s="13" t="s">
        <v>2200</v>
      </c>
      <c r="B65" s="32" t="s">
        <v>2201</v>
      </c>
      <c r="C65" s="32" t="s">
        <v>356</v>
      </c>
      <c r="D65" s="14">
        <v>28642</v>
      </c>
      <c r="E65" s="15">
        <v>53.98</v>
      </c>
      <c r="F65" s="16">
        <v>5.3E-3</v>
      </c>
      <c r="G65" s="16"/>
    </row>
    <row r="66" spans="1:7" x14ac:dyDescent="0.35">
      <c r="A66" s="13" t="s">
        <v>2190</v>
      </c>
      <c r="B66" s="32" t="s">
        <v>2191</v>
      </c>
      <c r="C66" s="32" t="s">
        <v>318</v>
      </c>
      <c r="D66" s="14">
        <v>47857</v>
      </c>
      <c r="E66" s="15">
        <v>53.9</v>
      </c>
      <c r="F66" s="16">
        <v>5.1999999999999998E-3</v>
      </c>
      <c r="G66" s="16"/>
    </row>
    <row r="67" spans="1:7" x14ac:dyDescent="0.35">
      <c r="A67" s="13" t="s">
        <v>2746</v>
      </c>
      <c r="B67" s="32" t="s">
        <v>2747</v>
      </c>
      <c r="C67" s="32" t="s">
        <v>1404</v>
      </c>
      <c r="D67" s="14">
        <v>6559</v>
      </c>
      <c r="E67" s="15">
        <v>53.78</v>
      </c>
      <c r="F67" s="16">
        <v>5.1999999999999998E-3</v>
      </c>
      <c r="G67" s="16"/>
    </row>
    <row r="68" spans="1:7" x14ac:dyDescent="0.35">
      <c r="A68" s="13" t="s">
        <v>581</v>
      </c>
      <c r="B68" s="32" t="s">
        <v>582</v>
      </c>
      <c r="C68" s="32" t="s">
        <v>365</v>
      </c>
      <c r="D68" s="14">
        <v>6432</v>
      </c>
      <c r="E68" s="15">
        <v>52.82</v>
      </c>
      <c r="F68" s="16">
        <v>5.1000000000000004E-3</v>
      </c>
      <c r="G68" s="16"/>
    </row>
    <row r="69" spans="1:7" x14ac:dyDescent="0.35">
      <c r="A69" s="13" t="s">
        <v>2748</v>
      </c>
      <c r="B69" s="32" t="s">
        <v>2749</v>
      </c>
      <c r="C69" s="32" t="s">
        <v>1901</v>
      </c>
      <c r="D69" s="14">
        <v>7280</v>
      </c>
      <c r="E69" s="15">
        <v>52.36</v>
      </c>
      <c r="F69" s="16">
        <v>5.1000000000000004E-3</v>
      </c>
      <c r="G69" s="16"/>
    </row>
    <row r="70" spans="1:7" x14ac:dyDescent="0.35">
      <c r="A70" s="13" t="s">
        <v>576</v>
      </c>
      <c r="B70" s="32" t="s">
        <v>577</v>
      </c>
      <c r="C70" s="32" t="s">
        <v>578</v>
      </c>
      <c r="D70" s="14">
        <v>1985</v>
      </c>
      <c r="E70" s="15">
        <v>51.91</v>
      </c>
      <c r="F70" s="16">
        <v>5.1000000000000004E-3</v>
      </c>
      <c r="G70" s="16"/>
    </row>
    <row r="71" spans="1:7" x14ac:dyDescent="0.35">
      <c r="A71" s="13" t="s">
        <v>529</v>
      </c>
      <c r="B71" s="32" t="s">
        <v>530</v>
      </c>
      <c r="C71" s="32" t="s">
        <v>393</v>
      </c>
      <c r="D71" s="14">
        <v>4345</v>
      </c>
      <c r="E71" s="15">
        <v>50.36</v>
      </c>
      <c r="F71" s="16">
        <v>4.8999999999999998E-3</v>
      </c>
      <c r="G71" s="16"/>
    </row>
    <row r="72" spans="1:7" x14ac:dyDescent="0.35">
      <c r="A72" s="13" t="s">
        <v>2750</v>
      </c>
      <c r="B72" s="32" t="s">
        <v>2751</v>
      </c>
      <c r="C72" s="32" t="s">
        <v>313</v>
      </c>
      <c r="D72" s="14">
        <v>54016</v>
      </c>
      <c r="E72" s="15">
        <v>50.21</v>
      </c>
      <c r="F72" s="16">
        <v>4.8999999999999998E-3</v>
      </c>
      <c r="G72" s="16"/>
    </row>
    <row r="73" spans="1:7" x14ac:dyDescent="0.35">
      <c r="A73" s="13" t="s">
        <v>2752</v>
      </c>
      <c r="B73" s="32" t="s">
        <v>2753</v>
      </c>
      <c r="C73" s="32" t="s">
        <v>356</v>
      </c>
      <c r="D73" s="14">
        <v>2987</v>
      </c>
      <c r="E73" s="15">
        <v>50.17</v>
      </c>
      <c r="F73" s="16">
        <v>4.8999999999999998E-3</v>
      </c>
      <c r="G73" s="16"/>
    </row>
    <row r="74" spans="1:7" x14ac:dyDescent="0.35">
      <c r="A74" s="13" t="s">
        <v>2754</v>
      </c>
      <c r="B74" s="32" t="s">
        <v>2755</v>
      </c>
      <c r="C74" s="32" t="s">
        <v>356</v>
      </c>
      <c r="D74" s="14">
        <v>12080</v>
      </c>
      <c r="E74" s="15">
        <v>49.95</v>
      </c>
      <c r="F74" s="16">
        <v>4.8999999999999998E-3</v>
      </c>
      <c r="G74" s="16"/>
    </row>
    <row r="75" spans="1:7" x14ac:dyDescent="0.35">
      <c r="A75" s="13" t="s">
        <v>585</v>
      </c>
      <c r="B75" s="32" t="s">
        <v>586</v>
      </c>
      <c r="C75" s="32" t="s">
        <v>304</v>
      </c>
      <c r="D75" s="14">
        <v>25246</v>
      </c>
      <c r="E75" s="15">
        <v>49.84</v>
      </c>
      <c r="F75" s="16">
        <v>4.8999999999999998E-3</v>
      </c>
      <c r="G75" s="16"/>
    </row>
    <row r="76" spans="1:7" x14ac:dyDescent="0.35">
      <c r="A76" s="13" t="s">
        <v>2756</v>
      </c>
      <c r="B76" s="32" t="s">
        <v>2757</v>
      </c>
      <c r="C76" s="32" t="s">
        <v>912</v>
      </c>
      <c r="D76" s="14">
        <v>5174</v>
      </c>
      <c r="E76" s="15">
        <v>49.77</v>
      </c>
      <c r="F76" s="16">
        <v>4.7999999999999996E-3</v>
      </c>
      <c r="G76" s="16"/>
    </row>
    <row r="77" spans="1:7" x14ac:dyDescent="0.35">
      <c r="A77" s="13" t="s">
        <v>2758</v>
      </c>
      <c r="B77" s="32" t="s">
        <v>2759</v>
      </c>
      <c r="C77" s="32" t="s">
        <v>299</v>
      </c>
      <c r="D77" s="14">
        <v>31066</v>
      </c>
      <c r="E77" s="15">
        <v>49.08</v>
      </c>
      <c r="F77" s="16">
        <v>4.7999999999999996E-3</v>
      </c>
      <c r="G77" s="16"/>
    </row>
    <row r="78" spans="1:7" x14ac:dyDescent="0.35">
      <c r="A78" s="13" t="s">
        <v>2192</v>
      </c>
      <c r="B78" s="32" t="s">
        <v>2193</v>
      </c>
      <c r="C78" s="32" t="s">
        <v>2154</v>
      </c>
      <c r="D78" s="14">
        <v>3723</v>
      </c>
      <c r="E78" s="15">
        <v>48.58</v>
      </c>
      <c r="F78" s="16">
        <v>4.7000000000000002E-3</v>
      </c>
      <c r="G78" s="16"/>
    </row>
    <row r="79" spans="1:7" x14ac:dyDescent="0.35">
      <c r="A79" s="13" t="s">
        <v>1448</v>
      </c>
      <c r="B79" s="32" t="s">
        <v>1449</v>
      </c>
      <c r="C79" s="32" t="s">
        <v>1450</v>
      </c>
      <c r="D79" s="14">
        <v>4070</v>
      </c>
      <c r="E79" s="15">
        <v>48.26</v>
      </c>
      <c r="F79" s="16">
        <v>4.7000000000000002E-3</v>
      </c>
      <c r="G79" s="16"/>
    </row>
    <row r="80" spans="1:7" x14ac:dyDescent="0.35">
      <c r="A80" s="13" t="s">
        <v>2760</v>
      </c>
      <c r="B80" s="32" t="s">
        <v>2761</v>
      </c>
      <c r="C80" s="32" t="s">
        <v>368</v>
      </c>
      <c r="D80" s="14">
        <v>5361</v>
      </c>
      <c r="E80" s="15">
        <v>47.92</v>
      </c>
      <c r="F80" s="16">
        <v>4.7000000000000002E-3</v>
      </c>
      <c r="G80" s="16"/>
    </row>
    <row r="81" spans="1:7" x14ac:dyDescent="0.35">
      <c r="A81" s="13" t="s">
        <v>1365</v>
      </c>
      <c r="B81" s="32" t="s">
        <v>1366</v>
      </c>
      <c r="C81" s="32" t="s">
        <v>307</v>
      </c>
      <c r="D81" s="14">
        <v>8543</v>
      </c>
      <c r="E81" s="15">
        <v>47.87</v>
      </c>
      <c r="F81" s="16">
        <v>4.7000000000000002E-3</v>
      </c>
      <c r="G81" s="16"/>
    </row>
    <row r="82" spans="1:7" x14ac:dyDescent="0.35">
      <c r="A82" s="13" t="s">
        <v>2762</v>
      </c>
      <c r="B82" s="32" t="s">
        <v>2763</v>
      </c>
      <c r="C82" s="32" t="s">
        <v>482</v>
      </c>
      <c r="D82" s="14">
        <v>5290</v>
      </c>
      <c r="E82" s="15">
        <v>47.27</v>
      </c>
      <c r="F82" s="16">
        <v>4.5999999999999999E-3</v>
      </c>
      <c r="G82" s="16"/>
    </row>
    <row r="83" spans="1:7" x14ac:dyDescent="0.35">
      <c r="A83" s="13" t="s">
        <v>2764</v>
      </c>
      <c r="B83" s="32" t="s">
        <v>2765</v>
      </c>
      <c r="C83" s="32" t="s">
        <v>526</v>
      </c>
      <c r="D83" s="14">
        <v>11152</v>
      </c>
      <c r="E83" s="15">
        <v>46.82</v>
      </c>
      <c r="F83" s="16">
        <v>4.5999999999999999E-3</v>
      </c>
      <c r="G83" s="16"/>
    </row>
    <row r="84" spans="1:7" x14ac:dyDescent="0.35">
      <c r="A84" s="13" t="s">
        <v>2766</v>
      </c>
      <c r="B84" s="32" t="s">
        <v>2767</v>
      </c>
      <c r="C84" s="32" t="s">
        <v>414</v>
      </c>
      <c r="D84" s="14">
        <v>3950</v>
      </c>
      <c r="E84" s="15">
        <v>46.69</v>
      </c>
      <c r="F84" s="16">
        <v>4.4999999999999997E-3</v>
      </c>
      <c r="G84" s="16"/>
    </row>
    <row r="85" spans="1:7" x14ac:dyDescent="0.35">
      <c r="A85" s="13" t="s">
        <v>403</v>
      </c>
      <c r="B85" s="32" t="s">
        <v>404</v>
      </c>
      <c r="C85" s="32" t="s">
        <v>365</v>
      </c>
      <c r="D85" s="14">
        <v>4181</v>
      </c>
      <c r="E85" s="15">
        <v>46.19</v>
      </c>
      <c r="F85" s="16">
        <v>4.4999999999999997E-3</v>
      </c>
      <c r="G85" s="16"/>
    </row>
    <row r="86" spans="1:7" x14ac:dyDescent="0.35">
      <c r="A86" s="13" t="s">
        <v>2768</v>
      </c>
      <c r="B86" s="32" t="s">
        <v>2769</v>
      </c>
      <c r="C86" s="32" t="s">
        <v>393</v>
      </c>
      <c r="D86" s="14">
        <v>3333</v>
      </c>
      <c r="E86" s="15">
        <v>45.83</v>
      </c>
      <c r="F86" s="16">
        <v>4.4999999999999997E-3</v>
      </c>
      <c r="G86" s="16"/>
    </row>
    <row r="87" spans="1:7" x14ac:dyDescent="0.35">
      <c r="A87" s="13" t="s">
        <v>2770</v>
      </c>
      <c r="B87" s="32" t="s">
        <v>2771</v>
      </c>
      <c r="C87" s="32" t="s">
        <v>371</v>
      </c>
      <c r="D87" s="14">
        <v>3543</v>
      </c>
      <c r="E87" s="15">
        <v>45.1</v>
      </c>
      <c r="F87" s="16">
        <v>4.4000000000000003E-3</v>
      </c>
      <c r="G87" s="16"/>
    </row>
    <row r="88" spans="1:7" x14ac:dyDescent="0.35">
      <c r="A88" s="13" t="s">
        <v>2772</v>
      </c>
      <c r="B88" s="32" t="s">
        <v>2773</v>
      </c>
      <c r="C88" s="32" t="s">
        <v>307</v>
      </c>
      <c r="D88" s="14">
        <v>4713</v>
      </c>
      <c r="E88" s="15">
        <v>45.05</v>
      </c>
      <c r="F88" s="16">
        <v>4.4000000000000003E-3</v>
      </c>
      <c r="G88" s="16"/>
    </row>
    <row r="89" spans="1:7" x14ac:dyDescent="0.35">
      <c r="A89" s="13" t="s">
        <v>401</v>
      </c>
      <c r="B89" s="32" t="s">
        <v>402</v>
      </c>
      <c r="C89" s="32" t="s">
        <v>307</v>
      </c>
      <c r="D89" s="14">
        <v>5973</v>
      </c>
      <c r="E89" s="15">
        <v>44.9</v>
      </c>
      <c r="F89" s="16">
        <v>4.4000000000000003E-3</v>
      </c>
      <c r="G89" s="16"/>
    </row>
    <row r="90" spans="1:7" x14ac:dyDescent="0.35">
      <c r="A90" s="13" t="s">
        <v>1396</v>
      </c>
      <c r="B90" s="32" t="s">
        <v>1397</v>
      </c>
      <c r="C90" s="32" t="s">
        <v>321</v>
      </c>
      <c r="D90" s="14">
        <v>7559</v>
      </c>
      <c r="E90" s="15">
        <v>44.77</v>
      </c>
      <c r="F90" s="16">
        <v>4.4000000000000003E-3</v>
      </c>
      <c r="G90" s="16"/>
    </row>
    <row r="91" spans="1:7" x14ac:dyDescent="0.35">
      <c r="A91" s="13" t="s">
        <v>2774</v>
      </c>
      <c r="B91" s="32" t="s">
        <v>2775</v>
      </c>
      <c r="C91" s="32" t="s">
        <v>414</v>
      </c>
      <c r="D91" s="14">
        <v>4339</v>
      </c>
      <c r="E91" s="15">
        <v>44.57</v>
      </c>
      <c r="F91" s="16">
        <v>4.3E-3</v>
      </c>
      <c r="G91" s="16"/>
    </row>
    <row r="92" spans="1:7" x14ac:dyDescent="0.35">
      <c r="A92" s="13" t="s">
        <v>2776</v>
      </c>
      <c r="B92" s="32" t="s">
        <v>2777</v>
      </c>
      <c r="C92" s="32" t="s">
        <v>340</v>
      </c>
      <c r="D92" s="14">
        <v>248827</v>
      </c>
      <c r="E92" s="15">
        <v>44.04</v>
      </c>
      <c r="F92" s="16">
        <v>4.3E-3</v>
      </c>
      <c r="G92" s="16"/>
    </row>
    <row r="93" spans="1:7" x14ac:dyDescent="0.35">
      <c r="A93" s="13" t="s">
        <v>2778</v>
      </c>
      <c r="B93" s="32" t="s">
        <v>2779</v>
      </c>
      <c r="C93" s="32" t="s">
        <v>368</v>
      </c>
      <c r="D93" s="14">
        <v>5743</v>
      </c>
      <c r="E93" s="15">
        <v>43.8</v>
      </c>
      <c r="F93" s="16">
        <v>4.3E-3</v>
      </c>
      <c r="G93" s="16"/>
    </row>
    <row r="94" spans="1:7" x14ac:dyDescent="0.35">
      <c r="A94" s="13" t="s">
        <v>2780</v>
      </c>
      <c r="B94" s="32" t="s">
        <v>2781</v>
      </c>
      <c r="C94" s="32" t="s">
        <v>321</v>
      </c>
      <c r="D94" s="14">
        <v>3961</v>
      </c>
      <c r="E94" s="15">
        <v>43.78</v>
      </c>
      <c r="F94" s="16">
        <v>4.3E-3</v>
      </c>
      <c r="G94" s="16"/>
    </row>
    <row r="95" spans="1:7" x14ac:dyDescent="0.35">
      <c r="A95" s="13" t="s">
        <v>2208</v>
      </c>
      <c r="B95" s="32" t="s">
        <v>2209</v>
      </c>
      <c r="C95" s="32" t="s">
        <v>441</v>
      </c>
      <c r="D95" s="14">
        <v>10637</v>
      </c>
      <c r="E95" s="15">
        <v>43.62</v>
      </c>
      <c r="F95" s="16">
        <v>4.1999999999999997E-3</v>
      </c>
      <c r="G95" s="16"/>
    </row>
    <row r="96" spans="1:7" x14ac:dyDescent="0.35">
      <c r="A96" s="13" t="s">
        <v>587</v>
      </c>
      <c r="B96" s="32" t="s">
        <v>588</v>
      </c>
      <c r="C96" s="32" t="s">
        <v>398</v>
      </c>
      <c r="D96" s="14">
        <v>5876</v>
      </c>
      <c r="E96" s="15">
        <v>43.56</v>
      </c>
      <c r="F96" s="16">
        <v>4.1999999999999997E-3</v>
      </c>
      <c r="G96" s="16"/>
    </row>
    <row r="97" spans="1:7" x14ac:dyDescent="0.35">
      <c r="A97" s="13" t="s">
        <v>2505</v>
      </c>
      <c r="B97" s="32" t="s">
        <v>2506</v>
      </c>
      <c r="C97" s="32" t="s">
        <v>334</v>
      </c>
      <c r="D97" s="14">
        <v>629</v>
      </c>
      <c r="E97" s="15">
        <v>43.55</v>
      </c>
      <c r="F97" s="16">
        <v>4.1999999999999997E-3</v>
      </c>
      <c r="G97" s="16"/>
    </row>
    <row r="98" spans="1:7" x14ac:dyDescent="0.35">
      <c r="A98" s="13" t="s">
        <v>1995</v>
      </c>
      <c r="B98" s="32" t="s">
        <v>1996</v>
      </c>
      <c r="C98" s="32" t="s">
        <v>414</v>
      </c>
      <c r="D98" s="14">
        <v>1354</v>
      </c>
      <c r="E98" s="15">
        <v>43.03</v>
      </c>
      <c r="F98" s="16">
        <v>4.1999999999999997E-3</v>
      </c>
      <c r="G98" s="16"/>
    </row>
    <row r="99" spans="1:7" x14ac:dyDescent="0.35">
      <c r="A99" s="13" t="s">
        <v>2188</v>
      </c>
      <c r="B99" s="32" t="s">
        <v>2189</v>
      </c>
      <c r="C99" s="32" t="s">
        <v>378</v>
      </c>
      <c r="D99" s="14">
        <v>17123</v>
      </c>
      <c r="E99" s="15">
        <v>42.46</v>
      </c>
      <c r="F99" s="16">
        <v>4.1000000000000003E-3</v>
      </c>
      <c r="G99" s="16"/>
    </row>
    <row r="100" spans="1:7" x14ac:dyDescent="0.35">
      <c r="A100" s="13" t="s">
        <v>2782</v>
      </c>
      <c r="B100" s="32" t="s">
        <v>2783</v>
      </c>
      <c r="C100" s="32" t="s">
        <v>441</v>
      </c>
      <c r="D100" s="14">
        <v>3517</v>
      </c>
      <c r="E100" s="15">
        <v>42.08</v>
      </c>
      <c r="F100" s="16">
        <v>4.1000000000000003E-3</v>
      </c>
      <c r="G100" s="16"/>
    </row>
    <row r="101" spans="1:7" x14ac:dyDescent="0.35">
      <c r="A101" s="13" t="s">
        <v>2784</v>
      </c>
      <c r="B101" s="32" t="s">
        <v>2785</v>
      </c>
      <c r="C101" s="32" t="s">
        <v>321</v>
      </c>
      <c r="D101" s="14">
        <v>792</v>
      </c>
      <c r="E101" s="15">
        <v>41.83</v>
      </c>
      <c r="F101" s="16">
        <v>4.1000000000000003E-3</v>
      </c>
      <c r="G101" s="16"/>
    </row>
    <row r="102" spans="1:7" x14ac:dyDescent="0.35">
      <c r="A102" s="13" t="s">
        <v>2786</v>
      </c>
      <c r="B102" s="32" t="s">
        <v>2787</v>
      </c>
      <c r="C102" s="32" t="s">
        <v>441</v>
      </c>
      <c r="D102" s="14">
        <v>9172</v>
      </c>
      <c r="E102" s="15">
        <v>41.27</v>
      </c>
      <c r="F102" s="16">
        <v>4.0000000000000001E-3</v>
      </c>
      <c r="G102" s="16"/>
    </row>
    <row r="103" spans="1:7" x14ac:dyDescent="0.35">
      <c r="A103" s="13" t="s">
        <v>2788</v>
      </c>
      <c r="B103" s="32" t="s">
        <v>2789</v>
      </c>
      <c r="C103" s="32" t="s">
        <v>313</v>
      </c>
      <c r="D103" s="14">
        <v>2616</v>
      </c>
      <c r="E103" s="15">
        <v>41.09</v>
      </c>
      <c r="F103" s="16">
        <v>4.0000000000000001E-3</v>
      </c>
      <c r="G103" s="16"/>
    </row>
    <row r="104" spans="1:7" x14ac:dyDescent="0.35">
      <c r="A104" s="13" t="s">
        <v>1862</v>
      </c>
      <c r="B104" s="32" t="s">
        <v>1863</v>
      </c>
      <c r="C104" s="32" t="s">
        <v>310</v>
      </c>
      <c r="D104" s="14">
        <v>3182</v>
      </c>
      <c r="E104" s="15">
        <v>41.04</v>
      </c>
      <c r="F104" s="16">
        <v>4.0000000000000001E-3</v>
      </c>
      <c r="G104" s="16"/>
    </row>
    <row r="105" spans="1:7" x14ac:dyDescent="0.35">
      <c r="A105" s="13" t="s">
        <v>2790</v>
      </c>
      <c r="B105" s="32" t="s">
        <v>2791</v>
      </c>
      <c r="C105" s="32" t="s">
        <v>611</v>
      </c>
      <c r="D105" s="14">
        <v>998</v>
      </c>
      <c r="E105" s="15">
        <v>40.61</v>
      </c>
      <c r="F105" s="16">
        <v>4.0000000000000001E-3</v>
      </c>
      <c r="G105" s="16"/>
    </row>
    <row r="106" spans="1:7" x14ac:dyDescent="0.35">
      <c r="A106" s="13" t="s">
        <v>579</v>
      </c>
      <c r="B106" s="32" t="s">
        <v>580</v>
      </c>
      <c r="C106" s="32" t="s">
        <v>544</v>
      </c>
      <c r="D106" s="14">
        <v>425</v>
      </c>
      <c r="E106" s="15">
        <v>40.6</v>
      </c>
      <c r="F106" s="16">
        <v>4.0000000000000001E-3</v>
      </c>
      <c r="G106" s="16"/>
    </row>
    <row r="107" spans="1:7" x14ac:dyDescent="0.35">
      <c r="A107" s="13" t="s">
        <v>2792</v>
      </c>
      <c r="B107" s="32" t="s">
        <v>2793</v>
      </c>
      <c r="C107" s="32" t="s">
        <v>526</v>
      </c>
      <c r="D107" s="14">
        <v>12297</v>
      </c>
      <c r="E107" s="15">
        <v>40.520000000000003</v>
      </c>
      <c r="F107" s="16">
        <v>3.8999999999999998E-3</v>
      </c>
      <c r="G107" s="16"/>
    </row>
    <row r="108" spans="1:7" x14ac:dyDescent="0.35">
      <c r="A108" s="13" t="s">
        <v>2794</v>
      </c>
      <c r="B108" s="32" t="s">
        <v>2795</v>
      </c>
      <c r="C108" s="32" t="s">
        <v>393</v>
      </c>
      <c r="D108" s="14">
        <v>9550</v>
      </c>
      <c r="E108" s="15">
        <v>40.35</v>
      </c>
      <c r="F108" s="16">
        <v>3.8999999999999998E-3</v>
      </c>
      <c r="G108" s="16"/>
    </row>
    <row r="109" spans="1:7" x14ac:dyDescent="0.35">
      <c r="A109" s="13" t="s">
        <v>2198</v>
      </c>
      <c r="B109" s="32" t="s">
        <v>2199</v>
      </c>
      <c r="C109" s="32" t="s">
        <v>482</v>
      </c>
      <c r="D109" s="14">
        <v>7968</v>
      </c>
      <c r="E109" s="15">
        <v>39.36</v>
      </c>
      <c r="F109" s="16">
        <v>3.8E-3</v>
      </c>
      <c r="G109" s="16"/>
    </row>
    <row r="110" spans="1:7" x14ac:dyDescent="0.35">
      <c r="A110" s="13" t="s">
        <v>2796</v>
      </c>
      <c r="B110" s="32" t="s">
        <v>2797</v>
      </c>
      <c r="C110" s="32" t="s">
        <v>526</v>
      </c>
      <c r="D110" s="14">
        <v>25722</v>
      </c>
      <c r="E110" s="15">
        <v>39.340000000000003</v>
      </c>
      <c r="F110" s="16">
        <v>3.8E-3</v>
      </c>
      <c r="G110" s="16"/>
    </row>
    <row r="111" spans="1:7" x14ac:dyDescent="0.35">
      <c r="A111" s="13" t="s">
        <v>2798</v>
      </c>
      <c r="B111" s="32" t="s">
        <v>2799</v>
      </c>
      <c r="C111" s="32" t="s">
        <v>371</v>
      </c>
      <c r="D111" s="14">
        <v>2601</v>
      </c>
      <c r="E111" s="15">
        <v>39</v>
      </c>
      <c r="F111" s="16">
        <v>3.8E-3</v>
      </c>
      <c r="G111" s="16"/>
    </row>
    <row r="112" spans="1:7" x14ac:dyDescent="0.35">
      <c r="A112" s="13" t="s">
        <v>594</v>
      </c>
      <c r="B112" s="32" t="s">
        <v>595</v>
      </c>
      <c r="C112" s="32" t="s">
        <v>596</v>
      </c>
      <c r="D112" s="14">
        <v>1115</v>
      </c>
      <c r="E112" s="15">
        <v>38.840000000000003</v>
      </c>
      <c r="F112" s="16">
        <v>3.8E-3</v>
      </c>
      <c r="G112" s="16"/>
    </row>
    <row r="113" spans="1:7" x14ac:dyDescent="0.35">
      <c r="A113" s="13" t="s">
        <v>2800</v>
      </c>
      <c r="B113" s="32" t="s">
        <v>2801</v>
      </c>
      <c r="C113" s="32" t="s">
        <v>526</v>
      </c>
      <c r="D113" s="14">
        <v>20966</v>
      </c>
      <c r="E113" s="15">
        <v>38.25</v>
      </c>
      <c r="F113" s="16">
        <v>3.7000000000000002E-3</v>
      </c>
      <c r="G113" s="16"/>
    </row>
    <row r="114" spans="1:7" x14ac:dyDescent="0.35">
      <c r="A114" s="13" t="s">
        <v>1407</v>
      </c>
      <c r="B114" s="32" t="s">
        <v>1408</v>
      </c>
      <c r="C114" s="32" t="s">
        <v>1404</v>
      </c>
      <c r="D114" s="14">
        <v>2971</v>
      </c>
      <c r="E114" s="15">
        <v>38.159999999999997</v>
      </c>
      <c r="F114" s="16">
        <v>3.7000000000000002E-3</v>
      </c>
      <c r="G114" s="16"/>
    </row>
    <row r="115" spans="1:7" x14ac:dyDescent="0.35">
      <c r="A115" s="13" t="s">
        <v>1451</v>
      </c>
      <c r="B115" s="32" t="s">
        <v>1452</v>
      </c>
      <c r="C115" s="32" t="s">
        <v>324</v>
      </c>
      <c r="D115" s="14">
        <v>1544</v>
      </c>
      <c r="E115" s="15">
        <v>38.15</v>
      </c>
      <c r="F115" s="16">
        <v>3.7000000000000002E-3</v>
      </c>
      <c r="G115" s="16"/>
    </row>
    <row r="116" spans="1:7" x14ac:dyDescent="0.35">
      <c r="A116" s="13" t="s">
        <v>385</v>
      </c>
      <c r="B116" s="32" t="s">
        <v>386</v>
      </c>
      <c r="C116" s="32" t="s">
        <v>321</v>
      </c>
      <c r="D116" s="14">
        <v>1724</v>
      </c>
      <c r="E116" s="15">
        <v>38.11</v>
      </c>
      <c r="F116" s="16">
        <v>3.7000000000000002E-3</v>
      </c>
      <c r="G116" s="16"/>
    </row>
    <row r="117" spans="1:7" x14ac:dyDescent="0.35">
      <c r="A117" s="13" t="s">
        <v>2802</v>
      </c>
      <c r="B117" s="32" t="s">
        <v>2803</v>
      </c>
      <c r="C117" s="32" t="s">
        <v>299</v>
      </c>
      <c r="D117" s="14">
        <v>59380</v>
      </c>
      <c r="E117" s="15">
        <v>38.020000000000003</v>
      </c>
      <c r="F117" s="16">
        <v>3.7000000000000002E-3</v>
      </c>
      <c r="G117" s="16"/>
    </row>
    <row r="118" spans="1:7" x14ac:dyDescent="0.35">
      <c r="A118" s="13" t="s">
        <v>2804</v>
      </c>
      <c r="B118" s="32" t="s">
        <v>2805</v>
      </c>
      <c r="C118" s="32" t="s">
        <v>414</v>
      </c>
      <c r="D118" s="14">
        <v>14817</v>
      </c>
      <c r="E118" s="15">
        <v>37.270000000000003</v>
      </c>
      <c r="F118" s="16">
        <v>3.5999999999999999E-3</v>
      </c>
      <c r="G118" s="16"/>
    </row>
    <row r="119" spans="1:7" x14ac:dyDescent="0.35">
      <c r="A119" s="13" t="s">
        <v>2806</v>
      </c>
      <c r="B119" s="32" t="s">
        <v>2807</v>
      </c>
      <c r="C119" s="32" t="s">
        <v>321</v>
      </c>
      <c r="D119" s="14">
        <v>2709</v>
      </c>
      <c r="E119" s="15">
        <v>37.21</v>
      </c>
      <c r="F119" s="16">
        <v>3.5999999999999999E-3</v>
      </c>
      <c r="G119" s="16"/>
    </row>
    <row r="120" spans="1:7" x14ac:dyDescent="0.35">
      <c r="A120" s="13" t="s">
        <v>589</v>
      </c>
      <c r="B120" s="32" t="s">
        <v>590</v>
      </c>
      <c r="C120" s="32" t="s">
        <v>591</v>
      </c>
      <c r="D120" s="14">
        <v>710</v>
      </c>
      <c r="E120" s="15">
        <v>37.119999999999997</v>
      </c>
      <c r="F120" s="16">
        <v>3.5999999999999999E-3</v>
      </c>
      <c r="G120" s="16"/>
    </row>
    <row r="121" spans="1:7" x14ac:dyDescent="0.35">
      <c r="A121" s="13" t="s">
        <v>592</v>
      </c>
      <c r="B121" s="32" t="s">
        <v>593</v>
      </c>
      <c r="C121" s="32" t="s">
        <v>334</v>
      </c>
      <c r="D121" s="14">
        <v>4322</v>
      </c>
      <c r="E121" s="15">
        <v>37.01</v>
      </c>
      <c r="F121" s="16">
        <v>3.5999999999999999E-3</v>
      </c>
      <c r="G121" s="16"/>
    </row>
    <row r="122" spans="1:7" x14ac:dyDescent="0.35">
      <c r="A122" s="13" t="s">
        <v>2808</v>
      </c>
      <c r="B122" s="32" t="s">
        <v>2809</v>
      </c>
      <c r="C122" s="32" t="s">
        <v>313</v>
      </c>
      <c r="D122" s="14">
        <v>17009</v>
      </c>
      <c r="E122" s="15">
        <v>36.57</v>
      </c>
      <c r="F122" s="16">
        <v>3.5999999999999999E-3</v>
      </c>
      <c r="G122" s="16"/>
    </row>
    <row r="123" spans="1:7" x14ac:dyDescent="0.35">
      <c r="A123" s="13" t="s">
        <v>2810</v>
      </c>
      <c r="B123" s="32" t="s">
        <v>2811</v>
      </c>
      <c r="C123" s="32" t="s">
        <v>368</v>
      </c>
      <c r="D123" s="14">
        <v>5879</v>
      </c>
      <c r="E123" s="15">
        <v>36.56</v>
      </c>
      <c r="F123" s="16">
        <v>3.5999999999999999E-3</v>
      </c>
      <c r="G123" s="16"/>
    </row>
    <row r="124" spans="1:7" x14ac:dyDescent="0.35">
      <c r="A124" s="13" t="s">
        <v>2507</v>
      </c>
      <c r="B124" s="32" t="s">
        <v>2508</v>
      </c>
      <c r="C124" s="32" t="s">
        <v>334</v>
      </c>
      <c r="D124" s="14">
        <v>922</v>
      </c>
      <c r="E124" s="15">
        <v>36.36</v>
      </c>
      <c r="F124" s="16">
        <v>3.5000000000000001E-3</v>
      </c>
      <c r="G124" s="16"/>
    </row>
    <row r="125" spans="1:7" x14ac:dyDescent="0.35">
      <c r="A125" s="13" t="s">
        <v>2812</v>
      </c>
      <c r="B125" s="32" t="s">
        <v>2813</v>
      </c>
      <c r="C125" s="32" t="s">
        <v>414</v>
      </c>
      <c r="D125" s="14">
        <v>270</v>
      </c>
      <c r="E125" s="15">
        <v>36.340000000000003</v>
      </c>
      <c r="F125" s="16">
        <v>3.5000000000000001E-3</v>
      </c>
      <c r="G125" s="16"/>
    </row>
    <row r="126" spans="1:7" x14ac:dyDescent="0.35">
      <c r="A126" s="13" t="s">
        <v>2529</v>
      </c>
      <c r="B126" s="32" t="s">
        <v>2530</v>
      </c>
      <c r="C126" s="32" t="s">
        <v>526</v>
      </c>
      <c r="D126" s="14">
        <v>3711</v>
      </c>
      <c r="E126" s="15">
        <v>36.15</v>
      </c>
      <c r="F126" s="16">
        <v>3.5000000000000001E-3</v>
      </c>
      <c r="G126" s="16"/>
    </row>
    <row r="127" spans="1:7" x14ac:dyDescent="0.35">
      <c r="A127" s="13" t="s">
        <v>2212</v>
      </c>
      <c r="B127" s="32" t="s">
        <v>2213</v>
      </c>
      <c r="C127" s="32" t="s">
        <v>310</v>
      </c>
      <c r="D127" s="14">
        <v>1591</v>
      </c>
      <c r="E127" s="15">
        <v>35.78</v>
      </c>
      <c r="F127" s="16">
        <v>3.5000000000000001E-3</v>
      </c>
      <c r="G127" s="16"/>
    </row>
    <row r="128" spans="1:7" x14ac:dyDescent="0.35">
      <c r="A128" s="13" t="s">
        <v>2814</v>
      </c>
      <c r="B128" s="32" t="s">
        <v>2815</v>
      </c>
      <c r="C128" s="32" t="s">
        <v>368</v>
      </c>
      <c r="D128" s="14">
        <v>1100</v>
      </c>
      <c r="E128" s="15">
        <v>35.56</v>
      </c>
      <c r="F128" s="16">
        <v>3.5000000000000001E-3</v>
      </c>
      <c r="G128" s="16"/>
    </row>
    <row r="129" spans="1:7" x14ac:dyDescent="0.35">
      <c r="A129" s="13" t="s">
        <v>2816</v>
      </c>
      <c r="B129" s="32" t="s">
        <v>2817</v>
      </c>
      <c r="C129" s="32" t="s">
        <v>365</v>
      </c>
      <c r="D129" s="14">
        <v>7082</v>
      </c>
      <c r="E129" s="15">
        <v>35.479999999999997</v>
      </c>
      <c r="F129" s="16">
        <v>3.5000000000000001E-3</v>
      </c>
      <c r="G129" s="16"/>
    </row>
    <row r="130" spans="1:7" x14ac:dyDescent="0.35">
      <c r="A130" s="13" t="s">
        <v>2818</v>
      </c>
      <c r="B130" s="32" t="s">
        <v>2819</v>
      </c>
      <c r="C130" s="32" t="s">
        <v>414</v>
      </c>
      <c r="D130" s="14">
        <v>12085</v>
      </c>
      <c r="E130" s="15">
        <v>35.22</v>
      </c>
      <c r="F130" s="16">
        <v>3.3999999999999998E-3</v>
      </c>
      <c r="G130" s="16"/>
    </row>
    <row r="131" spans="1:7" x14ac:dyDescent="0.35">
      <c r="A131" s="13" t="s">
        <v>1415</v>
      </c>
      <c r="B131" s="32" t="s">
        <v>1416</v>
      </c>
      <c r="C131" s="32" t="s">
        <v>368</v>
      </c>
      <c r="D131" s="14">
        <v>640</v>
      </c>
      <c r="E131" s="15">
        <v>34.46</v>
      </c>
      <c r="F131" s="16">
        <v>3.3999999999999998E-3</v>
      </c>
      <c r="G131" s="16"/>
    </row>
    <row r="132" spans="1:7" x14ac:dyDescent="0.35">
      <c r="A132" s="13" t="s">
        <v>2539</v>
      </c>
      <c r="B132" s="32" t="s">
        <v>2540</v>
      </c>
      <c r="C132" s="32" t="s">
        <v>482</v>
      </c>
      <c r="D132" s="14">
        <v>6416</v>
      </c>
      <c r="E132" s="15">
        <v>34.18</v>
      </c>
      <c r="F132" s="16">
        <v>3.3E-3</v>
      </c>
      <c r="G132" s="16"/>
    </row>
    <row r="133" spans="1:7" x14ac:dyDescent="0.35">
      <c r="A133" s="13" t="s">
        <v>868</v>
      </c>
      <c r="B133" s="32" t="s">
        <v>869</v>
      </c>
      <c r="C133" s="32" t="s">
        <v>436</v>
      </c>
      <c r="D133" s="14">
        <v>10719</v>
      </c>
      <c r="E133" s="15">
        <v>34.090000000000003</v>
      </c>
      <c r="F133" s="16">
        <v>3.3E-3</v>
      </c>
      <c r="G133" s="16"/>
    </row>
    <row r="134" spans="1:7" x14ac:dyDescent="0.35">
      <c r="A134" s="13" t="s">
        <v>2820</v>
      </c>
      <c r="B134" s="32" t="s">
        <v>2821</v>
      </c>
      <c r="C134" s="32" t="s">
        <v>414</v>
      </c>
      <c r="D134" s="14">
        <v>9046</v>
      </c>
      <c r="E134" s="15">
        <v>34.04</v>
      </c>
      <c r="F134" s="16">
        <v>3.3E-3</v>
      </c>
      <c r="G134" s="16"/>
    </row>
    <row r="135" spans="1:7" x14ac:dyDescent="0.35">
      <c r="A135" s="13" t="s">
        <v>1371</v>
      </c>
      <c r="B135" s="32" t="s">
        <v>1372</v>
      </c>
      <c r="C135" s="32" t="s">
        <v>356</v>
      </c>
      <c r="D135" s="14">
        <v>4411</v>
      </c>
      <c r="E135" s="15">
        <v>33.49</v>
      </c>
      <c r="F135" s="16">
        <v>3.3E-3</v>
      </c>
      <c r="G135" s="16"/>
    </row>
    <row r="136" spans="1:7" x14ac:dyDescent="0.35">
      <c r="A136" s="13" t="s">
        <v>2822</v>
      </c>
      <c r="B136" s="32" t="s">
        <v>2823</v>
      </c>
      <c r="C136" s="32" t="s">
        <v>421</v>
      </c>
      <c r="D136" s="14">
        <v>2119</v>
      </c>
      <c r="E136" s="15">
        <v>33.409999999999997</v>
      </c>
      <c r="F136" s="16">
        <v>3.3E-3</v>
      </c>
      <c r="G136" s="16"/>
    </row>
    <row r="137" spans="1:7" x14ac:dyDescent="0.35">
      <c r="A137" s="13" t="s">
        <v>597</v>
      </c>
      <c r="B137" s="32" t="s">
        <v>598</v>
      </c>
      <c r="C137" s="32" t="s">
        <v>441</v>
      </c>
      <c r="D137" s="14">
        <v>595</v>
      </c>
      <c r="E137" s="15">
        <v>33.1</v>
      </c>
      <c r="F137" s="16">
        <v>3.2000000000000002E-3</v>
      </c>
      <c r="G137" s="16"/>
    </row>
    <row r="138" spans="1:7" x14ac:dyDescent="0.35">
      <c r="A138" s="13" t="s">
        <v>609</v>
      </c>
      <c r="B138" s="32" t="s">
        <v>610</v>
      </c>
      <c r="C138" s="32" t="s">
        <v>611</v>
      </c>
      <c r="D138" s="14">
        <v>2148</v>
      </c>
      <c r="E138" s="15">
        <v>32.380000000000003</v>
      </c>
      <c r="F138" s="16">
        <v>3.2000000000000002E-3</v>
      </c>
      <c r="G138" s="16"/>
    </row>
    <row r="139" spans="1:7" x14ac:dyDescent="0.35">
      <c r="A139" s="13" t="s">
        <v>2824</v>
      </c>
      <c r="B139" s="32" t="s">
        <v>2825</v>
      </c>
      <c r="C139" s="32" t="s">
        <v>299</v>
      </c>
      <c r="D139" s="14">
        <v>95673</v>
      </c>
      <c r="E139" s="15">
        <v>32.35</v>
      </c>
      <c r="F139" s="16">
        <v>3.2000000000000002E-3</v>
      </c>
      <c r="G139" s="16"/>
    </row>
    <row r="140" spans="1:7" x14ac:dyDescent="0.35">
      <c r="A140" s="13" t="s">
        <v>439</v>
      </c>
      <c r="B140" s="32" t="s">
        <v>440</v>
      </c>
      <c r="C140" s="32" t="s">
        <v>441</v>
      </c>
      <c r="D140" s="14">
        <v>3874</v>
      </c>
      <c r="E140" s="15">
        <v>31.88</v>
      </c>
      <c r="F140" s="16">
        <v>3.0999999999999999E-3</v>
      </c>
      <c r="G140" s="16"/>
    </row>
    <row r="141" spans="1:7" x14ac:dyDescent="0.35">
      <c r="A141" s="13" t="s">
        <v>2826</v>
      </c>
      <c r="B141" s="32" t="s">
        <v>2827</v>
      </c>
      <c r="C141" s="32" t="s">
        <v>523</v>
      </c>
      <c r="D141" s="14">
        <v>5989</v>
      </c>
      <c r="E141" s="15">
        <v>31.73</v>
      </c>
      <c r="F141" s="16">
        <v>3.0999999999999999E-3</v>
      </c>
      <c r="G141" s="16"/>
    </row>
    <row r="142" spans="1:7" x14ac:dyDescent="0.35">
      <c r="A142" s="13" t="s">
        <v>2509</v>
      </c>
      <c r="B142" s="32" t="s">
        <v>2510</v>
      </c>
      <c r="C142" s="32" t="s">
        <v>334</v>
      </c>
      <c r="D142" s="14">
        <v>3779</v>
      </c>
      <c r="E142" s="15">
        <v>31.62</v>
      </c>
      <c r="F142" s="16">
        <v>3.0999999999999999E-3</v>
      </c>
      <c r="G142" s="16"/>
    </row>
    <row r="143" spans="1:7" x14ac:dyDescent="0.35">
      <c r="A143" s="13" t="s">
        <v>2828</v>
      </c>
      <c r="B143" s="32" t="s">
        <v>2829</v>
      </c>
      <c r="C143" s="32" t="s">
        <v>368</v>
      </c>
      <c r="D143" s="14">
        <v>6646</v>
      </c>
      <c r="E143" s="15">
        <v>31.29</v>
      </c>
      <c r="F143" s="16">
        <v>3.0000000000000001E-3</v>
      </c>
      <c r="G143" s="16"/>
    </row>
    <row r="144" spans="1:7" x14ac:dyDescent="0.35">
      <c r="A144" s="13" t="s">
        <v>2830</v>
      </c>
      <c r="B144" s="32" t="s">
        <v>2831</v>
      </c>
      <c r="C144" s="32" t="s">
        <v>307</v>
      </c>
      <c r="D144" s="14">
        <v>4234</v>
      </c>
      <c r="E144" s="15">
        <v>31.11</v>
      </c>
      <c r="F144" s="16">
        <v>3.0000000000000001E-3</v>
      </c>
      <c r="G144" s="16"/>
    </row>
    <row r="145" spans="1:7" x14ac:dyDescent="0.35">
      <c r="A145" s="13" t="s">
        <v>460</v>
      </c>
      <c r="B145" s="32" t="s">
        <v>461</v>
      </c>
      <c r="C145" s="32" t="s">
        <v>321</v>
      </c>
      <c r="D145" s="14">
        <v>2918</v>
      </c>
      <c r="E145" s="15">
        <v>31.11</v>
      </c>
      <c r="F145" s="16">
        <v>3.0000000000000001E-3</v>
      </c>
      <c r="G145" s="16"/>
    </row>
    <row r="146" spans="1:7" x14ac:dyDescent="0.35">
      <c r="A146" s="13" t="s">
        <v>2832</v>
      </c>
      <c r="B146" s="32" t="s">
        <v>2833</v>
      </c>
      <c r="C146" s="32" t="s">
        <v>349</v>
      </c>
      <c r="D146" s="14">
        <v>2134</v>
      </c>
      <c r="E146" s="15">
        <v>30.87</v>
      </c>
      <c r="F146" s="16">
        <v>3.0000000000000001E-3</v>
      </c>
      <c r="G146" s="16"/>
    </row>
    <row r="147" spans="1:7" x14ac:dyDescent="0.35">
      <c r="A147" s="13" t="s">
        <v>607</v>
      </c>
      <c r="B147" s="32" t="s">
        <v>608</v>
      </c>
      <c r="C147" s="32" t="s">
        <v>526</v>
      </c>
      <c r="D147" s="14">
        <v>6314</v>
      </c>
      <c r="E147" s="15">
        <v>30.5</v>
      </c>
      <c r="F147" s="16">
        <v>3.0000000000000001E-3</v>
      </c>
      <c r="G147" s="16"/>
    </row>
    <row r="148" spans="1:7" x14ac:dyDescent="0.35">
      <c r="A148" s="13" t="s">
        <v>2834</v>
      </c>
      <c r="B148" s="32" t="s">
        <v>2835</v>
      </c>
      <c r="C148" s="32" t="s">
        <v>313</v>
      </c>
      <c r="D148" s="14">
        <v>6626</v>
      </c>
      <c r="E148" s="15">
        <v>30.41</v>
      </c>
      <c r="F148" s="16">
        <v>3.0000000000000001E-3</v>
      </c>
      <c r="G148" s="16"/>
    </row>
    <row r="149" spans="1:7" x14ac:dyDescent="0.35">
      <c r="A149" s="13" t="s">
        <v>2836</v>
      </c>
      <c r="B149" s="32" t="s">
        <v>2837</v>
      </c>
      <c r="C149" s="32" t="s">
        <v>356</v>
      </c>
      <c r="D149" s="14">
        <v>10435</v>
      </c>
      <c r="E149" s="15">
        <v>30.2</v>
      </c>
      <c r="F149" s="16">
        <v>2.8999999999999998E-3</v>
      </c>
      <c r="G149" s="16"/>
    </row>
    <row r="150" spans="1:7" x14ac:dyDescent="0.35">
      <c r="A150" s="13" t="s">
        <v>2838</v>
      </c>
      <c r="B150" s="32" t="s">
        <v>2839</v>
      </c>
      <c r="C150" s="32" t="s">
        <v>421</v>
      </c>
      <c r="D150" s="14">
        <v>1744</v>
      </c>
      <c r="E150" s="15">
        <v>29.24</v>
      </c>
      <c r="F150" s="16">
        <v>2.8E-3</v>
      </c>
      <c r="G150" s="16"/>
    </row>
    <row r="151" spans="1:7" x14ac:dyDescent="0.35">
      <c r="A151" s="13" t="s">
        <v>2840</v>
      </c>
      <c r="B151" s="32" t="s">
        <v>2841</v>
      </c>
      <c r="C151" s="32" t="s">
        <v>365</v>
      </c>
      <c r="D151" s="14">
        <v>4603</v>
      </c>
      <c r="E151" s="15">
        <v>29.21</v>
      </c>
      <c r="F151" s="16">
        <v>2.8E-3</v>
      </c>
      <c r="G151" s="16"/>
    </row>
    <row r="152" spans="1:7" x14ac:dyDescent="0.35">
      <c r="A152" s="13" t="s">
        <v>2842</v>
      </c>
      <c r="B152" s="32" t="s">
        <v>2843</v>
      </c>
      <c r="C152" s="32" t="s">
        <v>321</v>
      </c>
      <c r="D152" s="14">
        <v>475</v>
      </c>
      <c r="E152" s="15">
        <v>29.08</v>
      </c>
      <c r="F152" s="16">
        <v>2.8E-3</v>
      </c>
      <c r="G152" s="16"/>
    </row>
    <row r="153" spans="1:7" x14ac:dyDescent="0.35">
      <c r="A153" s="13" t="s">
        <v>601</v>
      </c>
      <c r="B153" s="32" t="s">
        <v>602</v>
      </c>
      <c r="C153" s="32" t="s">
        <v>334</v>
      </c>
      <c r="D153" s="14">
        <v>2147</v>
      </c>
      <c r="E153" s="15">
        <v>28.82</v>
      </c>
      <c r="F153" s="16">
        <v>2.8E-3</v>
      </c>
      <c r="G153" s="16"/>
    </row>
    <row r="154" spans="1:7" x14ac:dyDescent="0.35">
      <c r="A154" s="13" t="s">
        <v>2844</v>
      </c>
      <c r="B154" s="32" t="s">
        <v>2845</v>
      </c>
      <c r="C154" s="32" t="s">
        <v>851</v>
      </c>
      <c r="D154" s="14">
        <v>7104</v>
      </c>
      <c r="E154" s="15">
        <v>28.21</v>
      </c>
      <c r="F154" s="16">
        <v>2.7000000000000001E-3</v>
      </c>
      <c r="G154" s="16"/>
    </row>
    <row r="155" spans="1:7" x14ac:dyDescent="0.35">
      <c r="A155" s="13" t="s">
        <v>2220</v>
      </c>
      <c r="B155" s="32" t="s">
        <v>2221</v>
      </c>
      <c r="C155" s="32" t="s">
        <v>371</v>
      </c>
      <c r="D155" s="14">
        <v>1356</v>
      </c>
      <c r="E155" s="15">
        <v>28.16</v>
      </c>
      <c r="F155" s="16">
        <v>2.7000000000000001E-3</v>
      </c>
      <c r="G155" s="16"/>
    </row>
    <row r="156" spans="1:7" x14ac:dyDescent="0.35">
      <c r="A156" s="13" t="s">
        <v>1969</v>
      </c>
      <c r="B156" s="32" t="s">
        <v>1970</v>
      </c>
      <c r="C156" s="32" t="s">
        <v>526</v>
      </c>
      <c r="D156" s="14">
        <v>3542</v>
      </c>
      <c r="E156" s="15">
        <v>28.07</v>
      </c>
      <c r="F156" s="16">
        <v>2.7000000000000001E-3</v>
      </c>
      <c r="G156" s="16"/>
    </row>
    <row r="157" spans="1:7" x14ac:dyDescent="0.35">
      <c r="A157" s="13" t="s">
        <v>2846</v>
      </c>
      <c r="B157" s="32" t="s">
        <v>2847</v>
      </c>
      <c r="C157" s="32" t="s">
        <v>421</v>
      </c>
      <c r="D157" s="14">
        <v>2045</v>
      </c>
      <c r="E157" s="15">
        <v>27.91</v>
      </c>
      <c r="F157" s="16">
        <v>2.7000000000000001E-3</v>
      </c>
      <c r="G157" s="16"/>
    </row>
    <row r="158" spans="1:7" x14ac:dyDescent="0.35">
      <c r="A158" s="13" t="s">
        <v>2848</v>
      </c>
      <c r="B158" s="32" t="s">
        <v>2849</v>
      </c>
      <c r="C158" s="32" t="s">
        <v>393</v>
      </c>
      <c r="D158" s="14">
        <v>10520</v>
      </c>
      <c r="E158" s="15">
        <v>27.88</v>
      </c>
      <c r="F158" s="16">
        <v>2.7000000000000001E-3</v>
      </c>
      <c r="G158" s="16"/>
    </row>
    <row r="159" spans="1:7" x14ac:dyDescent="0.35">
      <c r="A159" s="13" t="s">
        <v>1413</v>
      </c>
      <c r="B159" s="32" t="s">
        <v>1414</v>
      </c>
      <c r="C159" s="32" t="s">
        <v>523</v>
      </c>
      <c r="D159" s="14">
        <v>3739</v>
      </c>
      <c r="E159" s="15">
        <v>27.75</v>
      </c>
      <c r="F159" s="16">
        <v>2.7000000000000001E-3</v>
      </c>
      <c r="G159" s="16"/>
    </row>
    <row r="160" spans="1:7" x14ac:dyDescent="0.35">
      <c r="A160" s="13" t="s">
        <v>2850</v>
      </c>
      <c r="B160" s="32" t="s">
        <v>2851</v>
      </c>
      <c r="C160" s="32" t="s">
        <v>368</v>
      </c>
      <c r="D160" s="14">
        <v>7031</v>
      </c>
      <c r="E160" s="15">
        <v>27.32</v>
      </c>
      <c r="F160" s="16">
        <v>2.7000000000000001E-3</v>
      </c>
      <c r="G160" s="16"/>
    </row>
    <row r="161" spans="1:7" x14ac:dyDescent="0.35">
      <c r="A161" s="13" t="s">
        <v>2852</v>
      </c>
      <c r="B161" s="32" t="s">
        <v>2853</v>
      </c>
      <c r="C161" s="32" t="s">
        <v>356</v>
      </c>
      <c r="D161" s="14">
        <v>21002</v>
      </c>
      <c r="E161" s="15">
        <v>27.3</v>
      </c>
      <c r="F161" s="16">
        <v>2.7000000000000001E-3</v>
      </c>
      <c r="G161" s="16"/>
    </row>
    <row r="162" spans="1:7" x14ac:dyDescent="0.35">
      <c r="A162" s="13" t="s">
        <v>605</v>
      </c>
      <c r="B162" s="32" t="s">
        <v>606</v>
      </c>
      <c r="C162" s="32" t="s">
        <v>414</v>
      </c>
      <c r="D162" s="14">
        <v>1321</v>
      </c>
      <c r="E162" s="15">
        <v>27.27</v>
      </c>
      <c r="F162" s="16">
        <v>2.7000000000000001E-3</v>
      </c>
      <c r="G162" s="16"/>
    </row>
    <row r="163" spans="1:7" x14ac:dyDescent="0.35">
      <c r="A163" s="13" t="s">
        <v>2854</v>
      </c>
      <c r="B163" s="32" t="s">
        <v>2855</v>
      </c>
      <c r="C163" s="32" t="s">
        <v>551</v>
      </c>
      <c r="D163" s="14">
        <v>5357</v>
      </c>
      <c r="E163" s="15">
        <v>27.11</v>
      </c>
      <c r="F163" s="16">
        <v>2.5999999999999999E-3</v>
      </c>
      <c r="G163" s="16"/>
    </row>
    <row r="164" spans="1:7" x14ac:dyDescent="0.35">
      <c r="A164" s="13" t="s">
        <v>1985</v>
      </c>
      <c r="B164" s="32" t="s">
        <v>1986</v>
      </c>
      <c r="C164" s="32" t="s">
        <v>337</v>
      </c>
      <c r="D164" s="14">
        <v>3241</v>
      </c>
      <c r="E164" s="15">
        <v>27.1</v>
      </c>
      <c r="F164" s="16">
        <v>2.5999999999999999E-3</v>
      </c>
      <c r="G164" s="16"/>
    </row>
    <row r="165" spans="1:7" x14ac:dyDescent="0.35">
      <c r="A165" s="13" t="s">
        <v>2856</v>
      </c>
      <c r="B165" s="32" t="s">
        <v>2857</v>
      </c>
      <c r="C165" s="32" t="s">
        <v>414</v>
      </c>
      <c r="D165" s="14">
        <v>3654</v>
      </c>
      <c r="E165" s="15">
        <v>26.65</v>
      </c>
      <c r="F165" s="16">
        <v>2.5999999999999999E-3</v>
      </c>
      <c r="G165" s="16"/>
    </row>
    <row r="166" spans="1:7" x14ac:dyDescent="0.35">
      <c r="A166" s="13" t="s">
        <v>599</v>
      </c>
      <c r="B166" s="32" t="s">
        <v>600</v>
      </c>
      <c r="C166" s="32" t="s">
        <v>321</v>
      </c>
      <c r="D166" s="14">
        <v>1054</v>
      </c>
      <c r="E166" s="15">
        <v>26.36</v>
      </c>
      <c r="F166" s="16">
        <v>2.5999999999999999E-3</v>
      </c>
      <c r="G166" s="16"/>
    </row>
    <row r="167" spans="1:7" x14ac:dyDescent="0.35">
      <c r="A167" s="13" t="s">
        <v>1858</v>
      </c>
      <c r="B167" s="32" t="s">
        <v>1859</v>
      </c>
      <c r="C167" s="32" t="s">
        <v>371</v>
      </c>
      <c r="D167" s="14">
        <v>2474</v>
      </c>
      <c r="E167" s="15">
        <v>26.15</v>
      </c>
      <c r="F167" s="16">
        <v>2.5000000000000001E-3</v>
      </c>
      <c r="G167" s="16"/>
    </row>
    <row r="168" spans="1:7" x14ac:dyDescent="0.35">
      <c r="A168" s="13" t="s">
        <v>426</v>
      </c>
      <c r="B168" s="32" t="s">
        <v>427</v>
      </c>
      <c r="C168" s="32" t="s">
        <v>356</v>
      </c>
      <c r="D168" s="14">
        <v>2474</v>
      </c>
      <c r="E168" s="15">
        <v>26.11</v>
      </c>
      <c r="F168" s="16">
        <v>2.5000000000000001E-3</v>
      </c>
      <c r="G168" s="16"/>
    </row>
    <row r="169" spans="1:7" x14ac:dyDescent="0.35">
      <c r="A169" s="13" t="s">
        <v>1997</v>
      </c>
      <c r="B169" s="32" t="s">
        <v>1998</v>
      </c>
      <c r="C169" s="32" t="s">
        <v>313</v>
      </c>
      <c r="D169" s="14">
        <v>7531</v>
      </c>
      <c r="E169" s="15">
        <v>26.07</v>
      </c>
      <c r="F169" s="16">
        <v>2.5000000000000001E-3</v>
      </c>
      <c r="G169" s="16"/>
    </row>
    <row r="170" spans="1:7" x14ac:dyDescent="0.35">
      <c r="A170" s="13" t="s">
        <v>2858</v>
      </c>
      <c r="B170" s="32" t="s">
        <v>2859</v>
      </c>
      <c r="C170" s="32" t="s">
        <v>313</v>
      </c>
      <c r="D170" s="14">
        <v>14297</v>
      </c>
      <c r="E170" s="15">
        <v>26.02</v>
      </c>
      <c r="F170" s="16">
        <v>2.5000000000000001E-3</v>
      </c>
      <c r="G170" s="16"/>
    </row>
    <row r="171" spans="1:7" x14ac:dyDescent="0.35">
      <c r="A171" s="13" t="s">
        <v>2860</v>
      </c>
      <c r="B171" s="32" t="s">
        <v>2861</v>
      </c>
      <c r="C171" s="32" t="s">
        <v>1241</v>
      </c>
      <c r="D171" s="14">
        <v>60110</v>
      </c>
      <c r="E171" s="15">
        <v>25.94</v>
      </c>
      <c r="F171" s="16">
        <v>2.5000000000000001E-3</v>
      </c>
      <c r="G171" s="16"/>
    </row>
    <row r="172" spans="1:7" x14ac:dyDescent="0.35">
      <c r="A172" s="13" t="s">
        <v>2862</v>
      </c>
      <c r="B172" s="32" t="s">
        <v>2863</v>
      </c>
      <c r="C172" s="32" t="s">
        <v>844</v>
      </c>
      <c r="D172" s="14">
        <v>14155</v>
      </c>
      <c r="E172" s="15">
        <v>25.8</v>
      </c>
      <c r="F172" s="16">
        <v>2.5000000000000001E-3</v>
      </c>
      <c r="G172" s="16"/>
    </row>
    <row r="173" spans="1:7" x14ac:dyDescent="0.35">
      <c r="A173" s="13" t="s">
        <v>2864</v>
      </c>
      <c r="B173" s="32" t="s">
        <v>2865</v>
      </c>
      <c r="C173" s="32" t="s">
        <v>307</v>
      </c>
      <c r="D173" s="14">
        <v>866</v>
      </c>
      <c r="E173" s="15">
        <v>25.79</v>
      </c>
      <c r="F173" s="16">
        <v>2.5000000000000001E-3</v>
      </c>
      <c r="G173" s="16"/>
    </row>
    <row r="174" spans="1:7" x14ac:dyDescent="0.35">
      <c r="A174" s="13" t="s">
        <v>2866</v>
      </c>
      <c r="B174" s="32" t="s">
        <v>2867</v>
      </c>
      <c r="C174" s="32" t="s">
        <v>414</v>
      </c>
      <c r="D174" s="14">
        <v>12760</v>
      </c>
      <c r="E174" s="15">
        <v>25.79</v>
      </c>
      <c r="F174" s="16">
        <v>2.5000000000000001E-3</v>
      </c>
      <c r="G174" s="16"/>
    </row>
    <row r="175" spans="1:7" x14ac:dyDescent="0.35">
      <c r="A175" s="13" t="s">
        <v>341</v>
      </c>
      <c r="B175" s="32" t="s">
        <v>342</v>
      </c>
      <c r="C175" s="32" t="s">
        <v>343</v>
      </c>
      <c r="D175" s="14">
        <v>3275</v>
      </c>
      <c r="E175" s="15">
        <v>25.53</v>
      </c>
      <c r="F175" s="16">
        <v>2.5000000000000001E-3</v>
      </c>
      <c r="G175" s="16"/>
    </row>
    <row r="176" spans="1:7" x14ac:dyDescent="0.35">
      <c r="A176" s="13" t="s">
        <v>2868</v>
      </c>
      <c r="B176" s="32" t="s">
        <v>2869</v>
      </c>
      <c r="C176" s="32" t="s">
        <v>551</v>
      </c>
      <c r="D176" s="14">
        <v>16263</v>
      </c>
      <c r="E176" s="15">
        <v>25.5</v>
      </c>
      <c r="F176" s="16">
        <v>2.5000000000000001E-3</v>
      </c>
      <c r="G176" s="16"/>
    </row>
    <row r="177" spans="1:7" x14ac:dyDescent="0.35">
      <c r="A177" s="13" t="s">
        <v>2870</v>
      </c>
      <c r="B177" s="32" t="s">
        <v>2871</v>
      </c>
      <c r="C177" s="32" t="s">
        <v>307</v>
      </c>
      <c r="D177" s="14">
        <v>3770</v>
      </c>
      <c r="E177" s="15">
        <v>25.34</v>
      </c>
      <c r="F177" s="16">
        <v>2.5000000000000001E-3</v>
      </c>
      <c r="G177" s="16"/>
    </row>
    <row r="178" spans="1:7" x14ac:dyDescent="0.35">
      <c r="A178" s="13" t="s">
        <v>1405</v>
      </c>
      <c r="B178" s="32" t="s">
        <v>1406</v>
      </c>
      <c r="C178" s="32" t="s">
        <v>337</v>
      </c>
      <c r="D178" s="14">
        <v>6579</v>
      </c>
      <c r="E178" s="15">
        <v>24.76</v>
      </c>
      <c r="F178" s="16">
        <v>2.3999999999999998E-3</v>
      </c>
      <c r="G178" s="16"/>
    </row>
    <row r="179" spans="1:7" x14ac:dyDescent="0.35">
      <c r="A179" s="13" t="s">
        <v>612</v>
      </c>
      <c r="B179" s="32" t="s">
        <v>613</v>
      </c>
      <c r="C179" s="32" t="s">
        <v>324</v>
      </c>
      <c r="D179" s="14">
        <v>1528</v>
      </c>
      <c r="E179" s="15">
        <v>24.7</v>
      </c>
      <c r="F179" s="16">
        <v>2.3999999999999998E-3</v>
      </c>
      <c r="G179" s="16"/>
    </row>
    <row r="180" spans="1:7" x14ac:dyDescent="0.35">
      <c r="A180" s="13" t="s">
        <v>495</v>
      </c>
      <c r="B180" s="32" t="s">
        <v>496</v>
      </c>
      <c r="C180" s="32" t="s">
        <v>356</v>
      </c>
      <c r="D180" s="14">
        <v>2778</v>
      </c>
      <c r="E180" s="15">
        <v>24.63</v>
      </c>
      <c r="F180" s="16">
        <v>2.3999999999999998E-3</v>
      </c>
      <c r="G180" s="16"/>
    </row>
    <row r="181" spans="1:7" x14ac:dyDescent="0.35">
      <c r="A181" s="13" t="s">
        <v>2872</v>
      </c>
      <c r="B181" s="32" t="s">
        <v>2873</v>
      </c>
      <c r="C181" s="32" t="s">
        <v>2154</v>
      </c>
      <c r="D181" s="14">
        <v>34075</v>
      </c>
      <c r="E181" s="15">
        <v>24.37</v>
      </c>
      <c r="F181" s="16">
        <v>2.3999999999999998E-3</v>
      </c>
      <c r="G181" s="16"/>
    </row>
    <row r="182" spans="1:7" x14ac:dyDescent="0.35">
      <c r="A182" s="13" t="s">
        <v>2210</v>
      </c>
      <c r="B182" s="32" t="s">
        <v>2211</v>
      </c>
      <c r="C182" s="32" t="s">
        <v>441</v>
      </c>
      <c r="D182" s="14">
        <v>4359</v>
      </c>
      <c r="E182" s="15">
        <v>24.37</v>
      </c>
      <c r="F182" s="16">
        <v>2.3999999999999998E-3</v>
      </c>
      <c r="G182" s="16"/>
    </row>
    <row r="183" spans="1:7" x14ac:dyDescent="0.35">
      <c r="A183" s="13" t="s">
        <v>2874</v>
      </c>
      <c r="B183" s="32" t="s">
        <v>2875</v>
      </c>
      <c r="C183" s="32" t="s">
        <v>356</v>
      </c>
      <c r="D183" s="14">
        <v>12992</v>
      </c>
      <c r="E183" s="15">
        <v>24.25</v>
      </c>
      <c r="F183" s="16">
        <v>2.3999999999999998E-3</v>
      </c>
      <c r="G183" s="16"/>
    </row>
    <row r="184" spans="1:7" x14ac:dyDescent="0.35">
      <c r="A184" s="13" t="s">
        <v>2876</v>
      </c>
      <c r="B184" s="32" t="s">
        <v>2877</v>
      </c>
      <c r="C184" s="32" t="s">
        <v>414</v>
      </c>
      <c r="D184" s="14">
        <v>1676</v>
      </c>
      <c r="E184" s="15">
        <v>24.13</v>
      </c>
      <c r="F184" s="16">
        <v>2.3999999999999998E-3</v>
      </c>
      <c r="G184" s="16"/>
    </row>
    <row r="185" spans="1:7" x14ac:dyDescent="0.35">
      <c r="A185" s="13" t="s">
        <v>2878</v>
      </c>
      <c r="B185" s="32" t="s">
        <v>2879</v>
      </c>
      <c r="C185" s="32" t="s">
        <v>441</v>
      </c>
      <c r="D185" s="14">
        <v>1335</v>
      </c>
      <c r="E185" s="15">
        <v>24.08</v>
      </c>
      <c r="F185" s="16">
        <v>2.3E-3</v>
      </c>
      <c r="G185" s="16"/>
    </row>
    <row r="186" spans="1:7" x14ac:dyDescent="0.35">
      <c r="A186" s="13" t="s">
        <v>2880</v>
      </c>
      <c r="B186" s="32" t="s">
        <v>2881</v>
      </c>
      <c r="C186" s="32" t="s">
        <v>321</v>
      </c>
      <c r="D186" s="14">
        <v>322</v>
      </c>
      <c r="E186" s="15">
        <v>23.52</v>
      </c>
      <c r="F186" s="16">
        <v>2.3E-3</v>
      </c>
      <c r="G186" s="16"/>
    </row>
    <row r="187" spans="1:7" x14ac:dyDescent="0.35">
      <c r="A187" s="13" t="s">
        <v>2882</v>
      </c>
      <c r="B187" s="32" t="s">
        <v>2883</v>
      </c>
      <c r="C187" s="32" t="s">
        <v>299</v>
      </c>
      <c r="D187" s="14">
        <v>23263</v>
      </c>
      <c r="E187" s="15">
        <v>23.45</v>
      </c>
      <c r="F187" s="16">
        <v>2.3E-3</v>
      </c>
      <c r="G187" s="16"/>
    </row>
    <row r="188" spans="1:7" x14ac:dyDescent="0.35">
      <c r="A188" s="13" t="s">
        <v>1377</v>
      </c>
      <c r="B188" s="32" t="s">
        <v>1378</v>
      </c>
      <c r="C188" s="32" t="s">
        <v>393</v>
      </c>
      <c r="D188" s="14">
        <v>3175</v>
      </c>
      <c r="E188" s="15">
        <v>23.44</v>
      </c>
      <c r="F188" s="16">
        <v>2.3E-3</v>
      </c>
      <c r="G188" s="16"/>
    </row>
    <row r="189" spans="1:7" x14ac:dyDescent="0.35">
      <c r="A189" s="13" t="s">
        <v>603</v>
      </c>
      <c r="B189" s="32" t="s">
        <v>604</v>
      </c>
      <c r="C189" s="32" t="s">
        <v>398</v>
      </c>
      <c r="D189" s="14">
        <v>3051</v>
      </c>
      <c r="E189" s="15">
        <v>23.39</v>
      </c>
      <c r="F189" s="16">
        <v>2.3E-3</v>
      </c>
      <c r="G189" s="16"/>
    </row>
    <row r="190" spans="1:7" x14ac:dyDescent="0.35">
      <c r="A190" s="13" t="s">
        <v>2884</v>
      </c>
      <c r="B190" s="32" t="s">
        <v>2885</v>
      </c>
      <c r="C190" s="32" t="s">
        <v>482</v>
      </c>
      <c r="D190" s="14">
        <v>11644</v>
      </c>
      <c r="E190" s="15">
        <v>23.01</v>
      </c>
      <c r="F190" s="16">
        <v>2.2000000000000001E-3</v>
      </c>
      <c r="G190" s="16"/>
    </row>
    <row r="191" spans="1:7" x14ac:dyDescent="0.35">
      <c r="A191" s="13" t="s">
        <v>472</v>
      </c>
      <c r="B191" s="32" t="s">
        <v>473</v>
      </c>
      <c r="C191" s="32" t="s">
        <v>474</v>
      </c>
      <c r="D191" s="14">
        <v>844</v>
      </c>
      <c r="E191" s="15">
        <v>23</v>
      </c>
      <c r="F191" s="16">
        <v>2.2000000000000001E-3</v>
      </c>
      <c r="G191" s="16"/>
    </row>
    <row r="192" spans="1:7" x14ac:dyDescent="0.35">
      <c r="A192" s="13" t="s">
        <v>2001</v>
      </c>
      <c r="B192" s="32" t="s">
        <v>2002</v>
      </c>
      <c r="C192" s="32" t="s">
        <v>393</v>
      </c>
      <c r="D192" s="14">
        <v>301</v>
      </c>
      <c r="E192" s="15">
        <v>22.84</v>
      </c>
      <c r="F192" s="16">
        <v>2.2000000000000001E-3</v>
      </c>
      <c r="G192" s="16"/>
    </row>
    <row r="193" spans="1:7" x14ac:dyDescent="0.35">
      <c r="A193" s="13" t="s">
        <v>2886</v>
      </c>
      <c r="B193" s="32" t="s">
        <v>2887</v>
      </c>
      <c r="C193" s="32" t="s">
        <v>414</v>
      </c>
      <c r="D193" s="14">
        <v>4399</v>
      </c>
      <c r="E193" s="15">
        <v>22.44</v>
      </c>
      <c r="F193" s="16">
        <v>2.2000000000000001E-3</v>
      </c>
      <c r="G193" s="16"/>
    </row>
    <row r="194" spans="1:7" x14ac:dyDescent="0.35">
      <c r="A194" s="13" t="s">
        <v>2888</v>
      </c>
      <c r="B194" s="32" t="s">
        <v>2889</v>
      </c>
      <c r="C194" s="32" t="s">
        <v>596</v>
      </c>
      <c r="D194" s="14">
        <v>3354</v>
      </c>
      <c r="E194" s="15">
        <v>22.2</v>
      </c>
      <c r="F194" s="16">
        <v>2.2000000000000001E-3</v>
      </c>
      <c r="G194" s="16"/>
    </row>
    <row r="195" spans="1:7" x14ac:dyDescent="0.35">
      <c r="A195" s="13" t="s">
        <v>856</v>
      </c>
      <c r="B195" s="32" t="s">
        <v>857</v>
      </c>
      <c r="C195" s="32" t="s">
        <v>356</v>
      </c>
      <c r="D195" s="14">
        <v>5160</v>
      </c>
      <c r="E195" s="15">
        <v>21.81</v>
      </c>
      <c r="F195" s="16">
        <v>2.0999999999999999E-3</v>
      </c>
      <c r="G195" s="16"/>
    </row>
    <row r="196" spans="1:7" x14ac:dyDescent="0.35">
      <c r="A196" s="13" t="s">
        <v>2890</v>
      </c>
      <c r="B196" s="32" t="s">
        <v>2891</v>
      </c>
      <c r="C196" s="32" t="s">
        <v>912</v>
      </c>
      <c r="D196" s="14">
        <v>309</v>
      </c>
      <c r="E196" s="15">
        <v>21.53</v>
      </c>
      <c r="F196" s="16">
        <v>2.0999999999999999E-3</v>
      </c>
      <c r="G196" s="16"/>
    </row>
    <row r="197" spans="1:7" x14ac:dyDescent="0.35">
      <c r="A197" s="13" t="s">
        <v>2892</v>
      </c>
      <c r="B197" s="32" t="s">
        <v>2893</v>
      </c>
      <c r="C197" s="32" t="s">
        <v>551</v>
      </c>
      <c r="D197" s="14">
        <v>63164</v>
      </c>
      <c r="E197" s="15">
        <v>21.12</v>
      </c>
      <c r="F197" s="16">
        <v>2.0999999999999999E-3</v>
      </c>
      <c r="G197" s="16"/>
    </row>
    <row r="198" spans="1:7" x14ac:dyDescent="0.35">
      <c r="A198" s="13" t="s">
        <v>2894</v>
      </c>
      <c r="B198" s="32" t="s">
        <v>2895</v>
      </c>
      <c r="C198" s="32" t="s">
        <v>414</v>
      </c>
      <c r="D198" s="14">
        <v>2735</v>
      </c>
      <c r="E198" s="15">
        <v>21.01</v>
      </c>
      <c r="F198" s="16">
        <v>2E-3</v>
      </c>
      <c r="G198" s="16"/>
    </row>
    <row r="199" spans="1:7" x14ac:dyDescent="0.35">
      <c r="A199" s="13" t="s">
        <v>2896</v>
      </c>
      <c r="B199" s="32" t="s">
        <v>2897</v>
      </c>
      <c r="C199" s="32" t="s">
        <v>356</v>
      </c>
      <c r="D199" s="14">
        <v>33690</v>
      </c>
      <c r="E199" s="15">
        <v>20.98</v>
      </c>
      <c r="F199" s="16">
        <v>2E-3</v>
      </c>
      <c r="G199" s="16"/>
    </row>
    <row r="200" spans="1:7" x14ac:dyDescent="0.35">
      <c r="A200" s="13" t="s">
        <v>849</v>
      </c>
      <c r="B200" s="32" t="s">
        <v>850</v>
      </c>
      <c r="C200" s="32" t="s">
        <v>851</v>
      </c>
      <c r="D200" s="14">
        <v>795</v>
      </c>
      <c r="E200" s="15">
        <v>20.84</v>
      </c>
      <c r="F200" s="16">
        <v>2E-3</v>
      </c>
      <c r="G200" s="16"/>
    </row>
    <row r="201" spans="1:7" x14ac:dyDescent="0.35">
      <c r="A201" s="13" t="s">
        <v>1400</v>
      </c>
      <c r="B201" s="32" t="s">
        <v>1401</v>
      </c>
      <c r="C201" s="32" t="s">
        <v>368</v>
      </c>
      <c r="D201" s="14">
        <v>4186</v>
      </c>
      <c r="E201" s="15">
        <v>20.49</v>
      </c>
      <c r="F201" s="16">
        <v>2E-3</v>
      </c>
      <c r="G201" s="16"/>
    </row>
    <row r="202" spans="1:7" x14ac:dyDescent="0.35">
      <c r="A202" s="13" t="s">
        <v>2898</v>
      </c>
      <c r="B202" s="32" t="s">
        <v>2899</v>
      </c>
      <c r="C202" s="32" t="s">
        <v>313</v>
      </c>
      <c r="D202" s="14">
        <v>6987</v>
      </c>
      <c r="E202" s="15">
        <v>20.38</v>
      </c>
      <c r="F202" s="16">
        <v>2E-3</v>
      </c>
      <c r="G202" s="16"/>
    </row>
    <row r="203" spans="1:7" x14ac:dyDescent="0.35">
      <c r="A203" s="13" t="s">
        <v>2900</v>
      </c>
      <c r="B203" s="32" t="s">
        <v>2901</v>
      </c>
      <c r="C203" s="32" t="s">
        <v>523</v>
      </c>
      <c r="D203" s="14">
        <v>4462</v>
      </c>
      <c r="E203" s="15">
        <v>20.22</v>
      </c>
      <c r="F203" s="16">
        <v>2E-3</v>
      </c>
      <c r="G203" s="16"/>
    </row>
    <row r="204" spans="1:7" x14ac:dyDescent="0.35">
      <c r="A204" s="13" t="s">
        <v>2902</v>
      </c>
      <c r="B204" s="32" t="s">
        <v>2903</v>
      </c>
      <c r="C204" s="32" t="s">
        <v>441</v>
      </c>
      <c r="D204" s="14">
        <v>2999</v>
      </c>
      <c r="E204" s="15">
        <v>20.079999999999998</v>
      </c>
      <c r="F204" s="16">
        <v>2E-3</v>
      </c>
      <c r="G204" s="16"/>
    </row>
    <row r="205" spans="1:7" x14ac:dyDescent="0.35">
      <c r="A205" s="13" t="s">
        <v>2904</v>
      </c>
      <c r="B205" s="32" t="s">
        <v>2905</v>
      </c>
      <c r="C205" s="32" t="s">
        <v>421</v>
      </c>
      <c r="D205" s="14">
        <v>11570</v>
      </c>
      <c r="E205" s="15">
        <v>20.02</v>
      </c>
      <c r="F205" s="16">
        <v>1.9E-3</v>
      </c>
      <c r="G205" s="16"/>
    </row>
    <row r="206" spans="1:7" x14ac:dyDescent="0.35">
      <c r="A206" s="13" t="s">
        <v>2906</v>
      </c>
      <c r="B206" s="32" t="s">
        <v>2907</v>
      </c>
      <c r="C206" s="32" t="s">
        <v>318</v>
      </c>
      <c r="D206" s="14">
        <v>26224</v>
      </c>
      <c r="E206" s="15">
        <v>19.8</v>
      </c>
      <c r="F206" s="16">
        <v>1.9E-3</v>
      </c>
      <c r="G206" s="16"/>
    </row>
    <row r="207" spans="1:7" x14ac:dyDescent="0.35">
      <c r="A207" s="13" t="s">
        <v>2908</v>
      </c>
      <c r="B207" s="32" t="s">
        <v>2909</v>
      </c>
      <c r="C207" s="32" t="s">
        <v>414</v>
      </c>
      <c r="D207" s="14">
        <v>3482</v>
      </c>
      <c r="E207" s="15">
        <v>19.68</v>
      </c>
      <c r="F207" s="16">
        <v>1.9E-3</v>
      </c>
      <c r="G207" s="16"/>
    </row>
    <row r="208" spans="1:7" x14ac:dyDescent="0.35">
      <c r="A208" s="13" t="s">
        <v>2910</v>
      </c>
      <c r="B208" s="32" t="s">
        <v>2911</v>
      </c>
      <c r="C208" s="32" t="s">
        <v>313</v>
      </c>
      <c r="D208" s="14">
        <v>5891</v>
      </c>
      <c r="E208" s="15">
        <v>19.649999999999999</v>
      </c>
      <c r="F208" s="16">
        <v>1.9E-3</v>
      </c>
      <c r="G208" s="16"/>
    </row>
    <row r="209" spans="1:7" x14ac:dyDescent="0.35">
      <c r="A209" s="13" t="s">
        <v>2912</v>
      </c>
      <c r="B209" s="32" t="s">
        <v>2913</v>
      </c>
      <c r="C209" s="32" t="s">
        <v>1450</v>
      </c>
      <c r="D209" s="14">
        <v>5027</v>
      </c>
      <c r="E209" s="15">
        <v>19.46</v>
      </c>
      <c r="F209" s="16">
        <v>1.9E-3</v>
      </c>
      <c r="G209" s="16"/>
    </row>
    <row r="210" spans="1:7" x14ac:dyDescent="0.35">
      <c r="A210" s="13" t="s">
        <v>2914</v>
      </c>
      <c r="B210" s="32" t="s">
        <v>2915</v>
      </c>
      <c r="C210" s="32" t="s">
        <v>343</v>
      </c>
      <c r="D210" s="14">
        <v>904</v>
      </c>
      <c r="E210" s="15">
        <v>19.170000000000002</v>
      </c>
      <c r="F210" s="16">
        <v>1.9E-3</v>
      </c>
      <c r="G210" s="16"/>
    </row>
    <row r="211" spans="1:7" x14ac:dyDescent="0.35">
      <c r="A211" s="13" t="s">
        <v>2916</v>
      </c>
      <c r="B211" s="32" t="s">
        <v>2917</v>
      </c>
      <c r="C211" s="32" t="s">
        <v>313</v>
      </c>
      <c r="D211" s="14">
        <v>1280</v>
      </c>
      <c r="E211" s="15">
        <v>18.829999999999998</v>
      </c>
      <c r="F211" s="16">
        <v>1.8E-3</v>
      </c>
      <c r="G211" s="16"/>
    </row>
    <row r="212" spans="1:7" x14ac:dyDescent="0.35">
      <c r="A212" s="13" t="s">
        <v>2918</v>
      </c>
      <c r="B212" s="32" t="s">
        <v>2919</v>
      </c>
      <c r="C212" s="32" t="s">
        <v>441</v>
      </c>
      <c r="D212" s="14">
        <v>3723</v>
      </c>
      <c r="E212" s="15">
        <v>18.62</v>
      </c>
      <c r="F212" s="16">
        <v>1.8E-3</v>
      </c>
      <c r="G212" s="16"/>
    </row>
    <row r="213" spans="1:7" x14ac:dyDescent="0.35">
      <c r="A213" s="13" t="s">
        <v>2920</v>
      </c>
      <c r="B213" s="32" t="s">
        <v>2921</v>
      </c>
      <c r="C213" s="32" t="s">
        <v>365</v>
      </c>
      <c r="D213" s="14">
        <v>3145</v>
      </c>
      <c r="E213" s="15">
        <v>18.559999999999999</v>
      </c>
      <c r="F213" s="16">
        <v>1.8E-3</v>
      </c>
      <c r="G213" s="16"/>
    </row>
    <row r="214" spans="1:7" x14ac:dyDescent="0.35">
      <c r="A214" s="13" t="s">
        <v>2922</v>
      </c>
      <c r="B214" s="32" t="s">
        <v>2923</v>
      </c>
      <c r="C214" s="32" t="s">
        <v>912</v>
      </c>
      <c r="D214" s="14">
        <v>8823</v>
      </c>
      <c r="E214" s="15">
        <v>18.43</v>
      </c>
      <c r="F214" s="16">
        <v>1.8E-3</v>
      </c>
      <c r="G214" s="16"/>
    </row>
    <row r="215" spans="1:7" x14ac:dyDescent="0.35">
      <c r="A215" s="13" t="s">
        <v>2924</v>
      </c>
      <c r="B215" s="32" t="s">
        <v>2925</v>
      </c>
      <c r="C215" s="32" t="s">
        <v>318</v>
      </c>
      <c r="D215" s="14">
        <v>4559</v>
      </c>
      <c r="E215" s="15">
        <v>18.420000000000002</v>
      </c>
      <c r="F215" s="16">
        <v>1.8E-3</v>
      </c>
      <c r="G215" s="16"/>
    </row>
    <row r="216" spans="1:7" x14ac:dyDescent="0.35">
      <c r="A216" s="13" t="s">
        <v>2533</v>
      </c>
      <c r="B216" s="32" t="s">
        <v>2534</v>
      </c>
      <c r="C216" s="32" t="s">
        <v>337</v>
      </c>
      <c r="D216" s="14">
        <v>1481</v>
      </c>
      <c r="E216" s="15">
        <v>18.329999999999998</v>
      </c>
      <c r="F216" s="16">
        <v>1.8E-3</v>
      </c>
      <c r="G216" s="16"/>
    </row>
    <row r="217" spans="1:7" x14ac:dyDescent="0.35">
      <c r="A217" s="13" t="s">
        <v>2926</v>
      </c>
      <c r="B217" s="32" t="s">
        <v>2927</v>
      </c>
      <c r="C217" s="32" t="s">
        <v>2154</v>
      </c>
      <c r="D217" s="14">
        <v>3958</v>
      </c>
      <c r="E217" s="15">
        <v>18.32</v>
      </c>
      <c r="F217" s="16">
        <v>1.8E-3</v>
      </c>
      <c r="G217" s="16"/>
    </row>
    <row r="218" spans="1:7" x14ac:dyDescent="0.35">
      <c r="A218" s="13" t="s">
        <v>2928</v>
      </c>
      <c r="B218" s="32" t="s">
        <v>2929</v>
      </c>
      <c r="C218" s="32" t="s">
        <v>337</v>
      </c>
      <c r="D218" s="14">
        <v>5229</v>
      </c>
      <c r="E218" s="15">
        <v>18.309999999999999</v>
      </c>
      <c r="F218" s="16">
        <v>1.8E-3</v>
      </c>
      <c r="G218" s="16"/>
    </row>
    <row r="219" spans="1:7" x14ac:dyDescent="0.35">
      <c r="A219" s="13" t="s">
        <v>2930</v>
      </c>
      <c r="B219" s="32" t="s">
        <v>2931</v>
      </c>
      <c r="C219" s="32" t="s">
        <v>544</v>
      </c>
      <c r="D219" s="14">
        <v>7169</v>
      </c>
      <c r="E219" s="15">
        <v>18.3</v>
      </c>
      <c r="F219" s="16">
        <v>1.8E-3</v>
      </c>
      <c r="G219" s="16"/>
    </row>
    <row r="220" spans="1:7" x14ac:dyDescent="0.35">
      <c r="A220" s="13" t="s">
        <v>2932</v>
      </c>
      <c r="B220" s="32" t="s">
        <v>2933</v>
      </c>
      <c r="C220" s="32" t="s">
        <v>421</v>
      </c>
      <c r="D220" s="14">
        <v>3933</v>
      </c>
      <c r="E220" s="15">
        <v>18.23</v>
      </c>
      <c r="F220" s="16">
        <v>1.8E-3</v>
      </c>
      <c r="G220" s="16"/>
    </row>
    <row r="221" spans="1:7" x14ac:dyDescent="0.35">
      <c r="A221" s="13" t="s">
        <v>2934</v>
      </c>
      <c r="B221" s="32" t="s">
        <v>2935</v>
      </c>
      <c r="C221" s="32" t="s">
        <v>307</v>
      </c>
      <c r="D221" s="14">
        <v>3713</v>
      </c>
      <c r="E221" s="15">
        <v>18.18</v>
      </c>
      <c r="F221" s="16">
        <v>1.8E-3</v>
      </c>
      <c r="G221" s="16"/>
    </row>
    <row r="222" spans="1:7" x14ac:dyDescent="0.35">
      <c r="A222" s="13" t="s">
        <v>2936</v>
      </c>
      <c r="B222" s="32" t="s">
        <v>2937</v>
      </c>
      <c r="C222" s="32" t="s">
        <v>441</v>
      </c>
      <c r="D222" s="14">
        <v>401</v>
      </c>
      <c r="E222" s="15">
        <v>17.88</v>
      </c>
      <c r="F222" s="16">
        <v>1.6999999999999999E-3</v>
      </c>
      <c r="G222" s="16"/>
    </row>
    <row r="223" spans="1:7" x14ac:dyDescent="0.35">
      <c r="A223" s="13" t="s">
        <v>923</v>
      </c>
      <c r="B223" s="32" t="s">
        <v>924</v>
      </c>
      <c r="C223" s="32" t="s">
        <v>393</v>
      </c>
      <c r="D223" s="14">
        <v>2257</v>
      </c>
      <c r="E223" s="15">
        <v>17.079999999999998</v>
      </c>
      <c r="F223" s="16">
        <v>1.6999999999999999E-3</v>
      </c>
      <c r="G223" s="16"/>
    </row>
    <row r="224" spans="1:7" x14ac:dyDescent="0.35">
      <c r="A224" s="13" t="s">
        <v>2938</v>
      </c>
      <c r="B224" s="32" t="s">
        <v>2939</v>
      </c>
      <c r="C224" s="32" t="s">
        <v>299</v>
      </c>
      <c r="D224" s="14">
        <v>31417</v>
      </c>
      <c r="E224" s="15">
        <v>16.75</v>
      </c>
      <c r="F224" s="16">
        <v>1.6000000000000001E-3</v>
      </c>
      <c r="G224" s="16"/>
    </row>
    <row r="225" spans="1:7" x14ac:dyDescent="0.35">
      <c r="A225" s="13" t="s">
        <v>1973</v>
      </c>
      <c r="B225" s="32" t="s">
        <v>1974</v>
      </c>
      <c r="C225" s="32" t="s">
        <v>441</v>
      </c>
      <c r="D225" s="14">
        <v>1174</v>
      </c>
      <c r="E225" s="15">
        <v>16.71</v>
      </c>
      <c r="F225" s="16">
        <v>1.6000000000000001E-3</v>
      </c>
      <c r="G225" s="16"/>
    </row>
    <row r="226" spans="1:7" x14ac:dyDescent="0.35">
      <c r="A226" s="13" t="s">
        <v>2940</v>
      </c>
      <c r="B226" s="32" t="s">
        <v>2941</v>
      </c>
      <c r="C226" s="32" t="s">
        <v>393</v>
      </c>
      <c r="D226" s="14">
        <v>3476</v>
      </c>
      <c r="E226" s="15">
        <v>16.690000000000001</v>
      </c>
      <c r="F226" s="16">
        <v>1.6000000000000001E-3</v>
      </c>
      <c r="G226" s="16"/>
    </row>
    <row r="227" spans="1:7" x14ac:dyDescent="0.35">
      <c r="A227" s="13" t="s">
        <v>2942</v>
      </c>
      <c r="B227" s="32" t="s">
        <v>2943</v>
      </c>
      <c r="C227" s="32" t="s">
        <v>523</v>
      </c>
      <c r="D227" s="14">
        <v>41573</v>
      </c>
      <c r="E227" s="15">
        <v>16.41</v>
      </c>
      <c r="F227" s="16">
        <v>1.6000000000000001E-3</v>
      </c>
      <c r="G227" s="16"/>
    </row>
    <row r="228" spans="1:7" x14ac:dyDescent="0.35">
      <c r="A228" s="13" t="s">
        <v>2944</v>
      </c>
      <c r="B228" s="32" t="s">
        <v>2945</v>
      </c>
      <c r="C228" s="32" t="s">
        <v>393</v>
      </c>
      <c r="D228" s="14">
        <v>7021</v>
      </c>
      <c r="E228" s="15">
        <v>16.190000000000001</v>
      </c>
      <c r="F228" s="16">
        <v>1.6000000000000001E-3</v>
      </c>
      <c r="G228" s="16"/>
    </row>
    <row r="229" spans="1:7" x14ac:dyDescent="0.35">
      <c r="A229" s="13" t="s">
        <v>2946</v>
      </c>
      <c r="B229" s="32" t="s">
        <v>2947</v>
      </c>
      <c r="C229" s="32" t="s">
        <v>368</v>
      </c>
      <c r="D229" s="14">
        <v>1052</v>
      </c>
      <c r="E229" s="15">
        <v>16.07</v>
      </c>
      <c r="F229" s="16">
        <v>1.6000000000000001E-3</v>
      </c>
      <c r="G229" s="16"/>
    </row>
    <row r="230" spans="1:7" x14ac:dyDescent="0.35">
      <c r="A230" s="13" t="s">
        <v>2948</v>
      </c>
      <c r="B230" s="32" t="s">
        <v>2949</v>
      </c>
      <c r="C230" s="32" t="s">
        <v>356</v>
      </c>
      <c r="D230" s="14">
        <v>17603</v>
      </c>
      <c r="E230" s="15">
        <v>15.97</v>
      </c>
      <c r="F230" s="16">
        <v>1.6000000000000001E-3</v>
      </c>
      <c r="G230" s="16"/>
    </row>
    <row r="231" spans="1:7" x14ac:dyDescent="0.35">
      <c r="A231" s="13" t="s">
        <v>2003</v>
      </c>
      <c r="B231" s="32" t="s">
        <v>2004</v>
      </c>
      <c r="C231" s="32" t="s">
        <v>414</v>
      </c>
      <c r="D231" s="14">
        <v>3165</v>
      </c>
      <c r="E231" s="15">
        <v>15.92</v>
      </c>
      <c r="F231" s="16">
        <v>1.6000000000000001E-3</v>
      </c>
      <c r="G231" s="16"/>
    </row>
    <row r="232" spans="1:7" x14ac:dyDescent="0.35">
      <c r="A232" s="13" t="s">
        <v>2950</v>
      </c>
      <c r="B232" s="32" t="s">
        <v>2951</v>
      </c>
      <c r="C232" s="32" t="s">
        <v>304</v>
      </c>
      <c r="D232" s="14">
        <v>2514</v>
      </c>
      <c r="E232" s="15">
        <v>15.73</v>
      </c>
      <c r="F232" s="16">
        <v>1.5E-3</v>
      </c>
      <c r="G232" s="16"/>
    </row>
    <row r="233" spans="1:7" x14ac:dyDescent="0.35">
      <c r="A233" s="13" t="s">
        <v>524</v>
      </c>
      <c r="B233" s="32" t="s">
        <v>525</v>
      </c>
      <c r="C233" s="32" t="s">
        <v>526</v>
      </c>
      <c r="D233" s="14">
        <v>897</v>
      </c>
      <c r="E233" s="15">
        <v>15.56</v>
      </c>
      <c r="F233" s="16">
        <v>1.5E-3</v>
      </c>
      <c r="G233" s="16"/>
    </row>
    <row r="234" spans="1:7" x14ac:dyDescent="0.35">
      <c r="A234" s="13" t="s">
        <v>2952</v>
      </c>
      <c r="B234" s="32" t="s">
        <v>2953</v>
      </c>
      <c r="C234" s="32" t="s">
        <v>414</v>
      </c>
      <c r="D234" s="14">
        <v>2184</v>
      </c>
      <c r="E234" s="15">
        <v>15.31</v>
      </c>
      <c r="F234" s="16">
        <v>1.5E-3</v>
      </c>
      <c r="G234" s="16"/>
    </row>
    <row r="235" spans="1:7" x14ac:dyDescent="0.35">
      <c r="A235" s="13" t="s">
        <v>872</v>
      </c>
      <c r="B235" s="32" t="s">
        <v>873</v>
      </c>
      <c r="C235" s="32" t="s">
        <v>371</v>
      </c>
      <c r="D235" s="14">
        <v>2446</v>
      </c>
      <c r="E235" s="15">
        <v>14.77</v>
      </c>
      <c r="F235" s="16">
        <v>1.4E-3</v>
      </c>
      <c r="G235" s="16"/>
    </row>
    <row r="236" spans="1:7" x14ac:dyDescent="0.35">
      <c r="A236" s="13" t="s">
        <v>2954</v>
      </c>
      <c r="B236" s="32" t="s">
        <v>2955</v>
      </c>
      <c r="C236" s="32" t="s">
        <v>343</v>
      </c>
      <c r="D236" s="14">
        <v>1986</v>
      </c>
      <c r="E236" s="15">
        <v>14.76</v>
      </c>
      <c r="F236" s="16">
        <v>1.4E-3</v>
      </c>
      <c r="G236" s="16"/>
    </row>
    <row r="237" spans="1:7" x14ac:dyDescent="0.35">
      <c r="A237" s="13" t="s">
        <v>2956</v>
      </c>
      <c r="B237" s="32" t="s">
        <v>2957</v>
      </c>
      <c r="C237" s="32" t="s">
        <v>526</v>
      </c>
      <c r="D237" s="14">
        <v>92048</v>
      </c>
      <c r="E237" s="15">
        <v>14.6</v>
      </c>
      <c r="F237" s="16">
        <v>1.4E-3</v>
      </c>
      <c r="G237" s="16"/>
    </row>
    <row r="238" spans="1:7" x14ac:dyDescent="0.35">
      <c r="A238" s="13" t="s">
        <v>2958</v>
      </c>
      <c r="B238" s="32" t="s">
        <v>2959</v>
      </c>
      <c r="C238" s="32" t="s">
        <v>343</v>
      </c>
      <c r="D238" s="14">
        <v>2091</v>
      </c>
      <c r="E238" s="15">
        <v>14.26</v>
      </c>
      <c r="F238" s="16">
        <v>1.4E-3</v>
      </c>
      <c r="G238" s="16"/>
    </row>
    <row r="239" spans="1:7" x14ac:dyDescent="0.35">
      <c r="A239" s="13" t="s">
        <v>2960</v>
      </c>
      <c r="B239" s="32" t="s">
        <v>2961</v>
      </c>
      <c r="C239" s="32" t="s">
        <v>1855</v>
      </c>
      <c r="D239" s="14">
        <v>4317</v>
      </c>
      <c r="E239" s="15">
        <v>13.89</v>
      </c>
      <c r="F239" s="16">
        <v>1.4E-3</v>
      </c>
      <c r="G239" s="16"/>
    </row>
    <row r="240" spans="1:7" x14ac:dyDescent="0.35">
      <c r="A240" s="13" t="s">
        <v>2962</v>
      </c>
      <c r="B240" s="32" t="s">
        <v>2963</v>
      </c>
      <c r="C240" s="32" t="s">
        <v>551</v>
      </c>
      <c r="D240" s="14">
        <v>64772</v>
      </c>
      <c r="E240" s="15">
        <v>13.62</v>
      </c>
      <c r="F240" s="16">
        <v>1.2999999999999999E-3</v>
      </c>
      <c r="G240" s="16"/>
    </row>
    <row r="241" spans="1:7" x14ac:dyDescent="0.35">
      <c r="A241" s="13" t="s">
        <v>2964</v>
      </c>
      <c r="B241" s="32" t="s">
        <v>2965</v>
      </c>
      <c r="C241" s="32" t="s">
        <v>393</v>
      </c>
      <c r="D241" s="14">
        <v>4176</v>
      </c>
      <c r="E241" s="15">
        <v>13.48</v>
      </c>
      <c r="F241" s="16">
        <v>1.2999999999999999E-3</v>
      </c>
      <c r="G241" s="16"/>
    </row>
    <row r="242" spans="1:7" x14ac:dyDescent="0.35">
      <c r="A242" s="13" t="s">
        <v>2966</v>
      </c>
      <c r="B242" s="32" t="s">
        <v>2967</v>
      </c>
      <c r="C242" s="32" t="s">
        <v>912</v>
      </c>
      <c r="D242" s="14">
        <v>7303</v>
      </c>
      <c r="E242" s="15">
        <v>13.06</v>
      </c>
      <c r="F242" s="16">
        <v>1.2999999999999999E-3</v>
      </c>
      <c r="G242" s="16"/>
    </row>
    <row r="243" spans="1:7" x14ac:dyDescent="0.35">
      <c r="A243" s="13" t="s">
        <v>847</v>
      </c>
      <c r="B243" s="32" t="s">
        <v>848</v>
      </c>
      <c r="C243" s="32" t="s">
        <v>414</v>
      </c>
      <c r="D243" s="14">
        <v>1170</v>
      </c>
      <c r="E243" s="15">
        <v>12.95</v>
      </c>
      <c r="F243" s="16">
        <v>1.2999999999999999E-3</v>
      </c>
      <c r="G243" s="16"/>
    </row>
    <row r="244" spans="1:7" x14ac:dyDescent="0.35">
      <c r="A244" s="13" t="s">
        <v>2968</v>
      </c>
      <c r="B244" s="32" t="s">
        <v>2969</v>
      </c>
      <c r="C244" s="32" t="s">
        <v>441</v>
      </c>
      <c r="D244" s="14">
        <v>724</v>
      </c>
      <c r="E244" s="15">
        <v>12.76</v>
      </c>
      <c r="F244" s="16">
        <v>1.1999999999999999E-3</v>
      </c>
      <c r="G244" s="16"/>
    </row>
    <row r="245" spans="1:7" x14ac:dyDescent="0.35">
      <c r="A245" s="13" t="s">
        <v>2970</v>
      </c>
      <c r="B245" s="32" t="s">
        <v>2971</v>
      </c>
      <c r="C245" s="32" t="s">
        <v>299</v>
      </c>
      <c r="D245" s="14">
        <v>28829</v>
      </c>
      <c r="E245" s="15">
        <v>12.65</v>
      </c>
      <c r="F245" s="16">
        <v>1.1999999999999999E-3</v>
      </c>
      <c r="G245" s="16"/>
    </row>
    <row r="246" spans="1:7" x14ac:dyDescent="0.35">
      <c r="A246" s="13" t="s">
        <v>2972</v>
      </c>
      <c r="B246" s="32" t="s">
        <v>2973</v>
      </c>
      <c r="C246" s="32" t="s">
        <v>482</v>
      </c>
      <c r="D246" s="14">
        <v>7205</v>
      </c>
      <c r="E246" s="15">
        <v>12.52</v>
      </c>
      <c r="F246" s="16">
        <v>1.1999999999999999E-3</v>
      </c>
      <c r="G246" s="16"/>
    </row>
    <row r="247" spans="1:7" x14ac:dyDescent="0.35">
      <c r="A247" s="13" t="s">
        <v>878</v>
      </c>
      <c r="B247" s="32" t="s">
        <v>879</v>
      </c>
      <c r="C247" s="32" t="s">
        <v>321</v>
      </c>
      <c r="D247" s="14">
        <v>864</v>
      </c>
      <c r="E247" s="15">
        <v>12.5</v>
      </c>
      <c r="F247" s="16">
        <v>1.1999999999999999E-3</v>
      </c>
      <c r="G247" s="16"/>
    </row>
    <row r="248" spans="1:7" x14ac:dyDescent="0.35">
      <c r="A248" s="13" t="s">
        <v>2974</v>
      </c>
      <c r="B248" s="32" t="s">
        <v>2975</v>
      </c>
      <c r="C248" s="32" t="s">
        <v>368</v>
      </c>
      <c r="D248" s="14">
        <v>1998</v>
      </c>
      <c r="E248" s="15">
        <v>11.77</v>
      </c>
      <c r="F248" s="16">
        <v>1.1000000000000001E-3</v>
      </c>
      <c r="G248" s="16"/>
    </row>
    <row r="249" spans="1:7" x14ac:dyDescent="0.35">
      <c r="A249" s="13" t="s">
        <v>2976</v>
      </c>
      <c r="B249" s="32" t="s">
        <v>2977</v>
      </c>
      <c r="C249" s="32" t="s">
        <v>307</v>
      </c>
      <c r="D249" s="14">
        <v>737</v>
      </c>
      <c r="E249" s="15">
        <v>11.71</v>
      </c>
      <c r="F249" s="16">
        <v>1.1000000000000001E-3</v>
      </c>
      <c r="G249" s="16"/>
    </row>
    <row r="250" spans="1:7" x14ac:dyDescent="0.35">
      <c r="A250" s="13" t="s">
        <v>2978</v>
      </c>
      <c r="B250" s="32" t="s">
        <v>2979</v>
      </c>
      <c r="C250" s="32" t="s">
        <v>318</v>
      </c>
      <c r="D250" s="14">
        <v>827</v>
      </c>
      <c r="E250" s="15">
        <v>11.52</v>
      </c>
      <c r="F250" s="16">
        <v>1.1000000000000001E-3</v>
      </c>
      <c r="G250" s="16"/>
    </row>
    <row r="251" spans="1:7" x14ac:dyDescent="0.35">
      <c r="A251" s="13" t="s">
        <v>2980</v>
      </c>
      <c r="B251" s="32" t="s">
        <v>2981</v>
      </c>
      <c r="C251" s="32" t="s">
        <v>310</v>
      </c>
      <c r="D251" s="14">
        <v>18110</v>
      </c>
      <c r="E251" s="15">
        <v>11.52</v>
      </c>
      <c r="F251" s="16">
        <v>1.1000000000000001E-3</v>
      </c>
      <c r="G251" s="16"/>
    </row>
    <row r="252" spans="1:7" x14ac:dyDescent="0.35">
      <c r="A252" s="13" t="s">
        <v>2982</v>
      </c>
      <c r="B252" s="32" t="s">
        <v>2983</v>
      </c>
      <c r="C252" s="32" t="s">
        <v>310</v>
      </c>
      <c r="D252" s="14">
        <v>1150</v>
      </c>
      <c r="E252" s="15">
        <v>11.43</v>
      </c>
      <c r="F252" s="16">
        <v>1.1000000000000001E-3</v>
      </c>
      <c r="G252" s="16"/>
    </row>
    <row r="253" spans="1:7" x14ac:dyDescent="0.35">
      <c r="A253" s="13" t="s">
        <v>2984</v>
      </c>
      <c r="B253" s="32" t="s">
        <v>2985</v>
      </c>
      <c r="C253" s="32" t="s">
        <v>321</v>
      </c>
      <c r="D253" s="14">
        <v>5195</v>
      </c>
      <c r="E253" s="15">
        <v>10.42</v>
      </c>
      <c r="F253" s="16">
        <v>1E-3</v>
      </c>
      <c r="G253" s="16"/>
    </row>
    <row r="254" spans="1:7" x14ac:dyDescent="0.35">
      <c r="A254" s="13" t="s">
        <v>2986</v>
      </c>
      <c r="B254" s="32" t="s">
        <v>2987</v>
      </c>
      <c r="C254" s="32" t="s">
        <v>441</v>
      </c>
      <c r="D254" s="14">
        <v>567</v>
      </c>
      <c r="E254" s="15">
        <v>10.130000000000001</v>
      </c>
      <c r="F254" s="16">
        <v>1E-3</v>
      </c>
      <c r="G254" s="16"/>
    </row>
    <row r="255" spans="1:7" x14ac:dyDescent="0.35">
      <c r="A255" s="13" t="s">
        <v>2988</v>
      </c>
      <c r="B255" s="32" t="s">
        <v>2989</v>
      </c>
      <c r="C255" s="32" t="s">
        <v>523</v>
      </c>
      <c r="D255" s="14">
        <v>7277</v>
      </c>
      <c r="E255" s="15">
        <v>9.06</v>
      </c>
      <c r="F255" s="16">
        <v>8.9999999999999998E-4</v>
      </c>
      <c r="G255" s="16"/>
    </row>
    <row r="256" spans="1:7" x14ac:dyDescent="0.35">
      <c r="A256" s="13" t="s">
        <v>906</v>
      </c>
      <c r="B256" s="32" t="s">
        <v>907</v>
      </c>
      <c r="C256" s="32" t="s">
        <v>321</v>
      </c>
      <c r="D256" s="14">
        <v>1112</v>
      </c>
      <c r="E256" s="15">
        <v>7.1</v>
      </c>
      <c r="F256" s="16">
        <v>6.9999999999999999E-4</v>
      </c>
      <c r="G256" s="16"/>
    </row>
    <row r="257" spans="1:7" x14ac:dyDescent="0.35">
      <c r="A257" s="13" t="s">
        <v>2990</v>
      </c>
      <c r="B257" s="32" t="s">
        <v>2991</v>
      </c>
      <c r="C257" s="32" t="s">
        <v>596</v>
      </c>
      <c r="D257" s="14">
        <v>7900</v>
      </c>
      <c r="E257" s="15">
        <v>5.73</v>
      </c>
      <c r="F257" s="16">
        <v>5.9999999999999995E-4</v>
      </c>
      <c r="G257" s="16"/>
    </row>
    <row r="258" spans="1:7" x14ac:dyDescent="0.35">
      <c r="A258" s="17" t="s">
        <v>193</v>
      </c>
      <c r="B258" s="33"/>
      <c r="C258" s="33"/>
      <c r="D258" s="18"/>
      <c r="E258" s="37">
        <v>10265.719999999999</v>
      </c>
      <c r="F258" s="38">
        <v>0.99919999999999998</v>
      </c>
      <c r="G258" s="21"/>
    </row>
    <row r="259" spans="1:7" x14ac:dyDescent="0.35">
      <c r="A259" s="17" t="s">
        <v>514</v>
      </c>
      <c r="B259" s="32"/>
      <c r="C259" s="32"/>
      <c r="D259" s="14"/>
      <c r="E259" s="15"/>
      <c r="F259" s="16"/>
      <c r="G259" s="16"/>
    </row>
    <row r="260" spans="1:7" x14ac:dyDescent="0.35">
      <c r="A260" s="17" t="s">
        <v>193</v>
      </c>
      <c r="B260" s="32"/>
      <c r="C260" s="32"/>
      <c r="D260" s="14"/>
      <c r="E260" s="39" t="s">
        <v>131</v>
      </c>
      <c r="F260" s="40" t="s">
        <v>131</v>
      </c>
      <c r="G260" s="16"/>
    </row>
    <row r="261" spans="1:7" x14ac:dyDescent="0.35">
      <c r="A261" s="24" t="s">
        <v>196</v>
      </c>
      <c r="B261" s="34"/>
      <c r="C261" s="34"/>
      <c r="D261" s="25"/>
      <c r="E261" s="29">
        <v>10265.719999999999</v>
      </c>
      <c r="F261" s="30">
        <v>0.99919999999999998</v>
      </c>
      <c r="G261" s="21"/>
    </row>
    <row r="262" spans="1:7" x14ac:dyDescent="0.35">
      <c r="A262" s="13"/>
      <c r="B262" s="32"/>
      <c r="C262" s="32"/>
      <c r="D262" s="14"/>
      <c r="E262" s="15"/>
      <c r="F262" s="16"/>
      <c r="G262" s="16"/>
    </row>
    <row r="263" spans="1:7" x14ac:dyDescent="0.35">
      <c r="A263" s="13"/>
      <c r="B263" s="32"/>
      <c r="C263" s="32"/>
      <c r="D263" s="14"/>
      <c r="E263" s="15"/>
      <c r="F263" s="16"/>
      <c r="G263" s="16"/>
    </row>
    <row r="264" spans="1:7" x14ac:dyDescent="0.35">
      <c r="A264" s="17" t="s">
        <v>205</v>
      </c>
      <c r="B264" s="32"/>
      <c r="C264" s="32"/>
      <c r="D264" s="14"/>
      <c r="E264" s="15"/>
      <c r="F264" s="16"/>
      <c r="G264" s="16"/>
    </row>
    <row r="265" spans="1:7" x14ac:dyDescent="0.35">
      <c r="A265" s="13" t="s">
        <v>206</v>
      </c>
      <c r="B265" s="32"/>
      <c r="C265" s="32"/>
      <c r="D265" s="14"/>
      <c r="E265" s="15">
        <v>69.989999999999995</v>
      </c>
      <c r="F265" s="16">
        <v>6.7999999999999996E-3</v>
      </c>
      <c r="G265" s="16">
        <v>6.6451999999999997E-2</v>
      </c>
    </row>
    <row r="266" spans="1:7" x14ac:dyDescent="0.35">
      <c r="A266" s="17" t="s">
        <v>193</v>
      </c>
      <c r="B266" s="33"/>
      <c r="C266" s="33"/>
      <c r="D266" s="18"/>
      <c r="E266" s="37">
        <v>69.989999999999995</v>
      </c>
      <c r="F266" s="38">
        <v>6.7999999999999996E-3</v>
      </c>
      <c r="G266" s="21"/>
    </row>
    <row r="267" spans="1:7" x14ac:dyDescent="0.35">
      <c r="A267" s="13"/>
      <c r="B267" s="32"/>
      <c r="C267" s="32"/>
      <c r="D267" s="14"/>
      <c r="E267" s="15"/>
      <c r="F267" s="16"/>
      <c r="G267" s="16"/>
    </row>
    <row r="268" spans="1:7" x14ac:dyDescent="0.35">
      <c r="A268" s="24" t="s">
        <v>196</v>
      </c>
      <c r="B268" s="34"/>
      <c r="C268" s="34"/>
      <c r="D268" s="25"/>
      <c r="E268" s="19">
        <v>69.989999999999995</v>
      </c>
      <c r="F268" s="20">
        <v>6.7999999999999996E-3</v>
      </c>
      <c r="G268" s="21"/>
    </row>
    <row r="269" spans="1:7" x14ac:dyDescent="0.35">
      <c r="A269" s="13" t="s">
        <v>207</v>
      </c>
      <c r="B269" s="32"/>
      <c r="C269" s="32"/>
      <c r="D269" s="14"/>
      <c r="E269" s="15">
        <v>1.27419E-2</v>
      </c>
      <c r="F269" s="16">
        <v>9.9999999999999995E-7</v>
      </c>
      <c r="G269" s="16"/>
    </row>
    <row r="270" spans="1:7" x14ac:dyDescent="0.35">
      <c r="A270" s="13" t="s">
        <v>208</v>
      </c>
      <c r="B270" s="32"/>
      <c r="C270" s="32"/>
      <c r="D270" s="14"/>
      <c r="E270" s="36">
        <v>-68.352741899999998</v>
      </c>
      <c r="F270" s="26">
        <v>-6.0010000000000003E-3</v>
      </c>
      <c r="G270" s="16">
        <v>6.6450999999999996E-2</v>
      </c>
    </row>
    <row r="271" spans="1:7" x14ac:dyDescent="0.35">
      <c r="A271" s="27" t="s">
        <v>209</v>
      </c>
      <c r="B271" s="35"/>
      <c r="C271" s="35"/>
      <c r="D271" s="28"/>
      <c r="E271" s="29">
        <v>10267.370000000001</v>
      </c>
      <c r="F271" s="30">
        <v>1</v>
      </c>
      <c r="G271" s="30"/>
    </row>
    <row r="276" spans="1:3" x14ac:dyDescent="0.35">
      <c r="A276" s="1" t="s">
        <v>212</v>
      </c>
    </row>
    <row r="277" spans="1:3" x14ac:dyDescent="0.35">
      <c r="A277" s="48" t="s">
        <v>213</v>
      </c>
      <c r="B277" s="3" t="s">
        <v>131</v>
      </c>
    </row>
    <row r="278" spans="1:3" x14ac:dyDescent="0.35">
      <c r="A278" t="s">
        <v>214</v>
      </c>
    </row>
    <row r="279" spans="1:3" x14ac:dyDescent="0.35">
      <c r="A279" t="s">
        <v>267</v>
      </c>
      <c r="B279" t="s">
        <v>216</v>
      </c>
      <c r="C279" t="s">
        <v>216</v>
      </c>
    </row>
    <row r="280" spans="1:3" x14ac:dyDescent="0.35">
      <c r="B280" s="49">
        <v>45625</v>
      </c>
      <c r="C280" s="49">
        <v>45657</v>
      </c>
    </row>
    <row r="281" spans="1:3" x14ac:dyDescent="0.35">
      <c r="A281" t="s">
        <v>268</v>
      </c>
      <c r="B281">
        <v>18.392600000000002</v>
      </c>
      <c r="C281">
        <v>18.4239</v>
      </c>
    </row>
    <row r="282" spans="1:3" x14ac:dyDescent="0.35">
      <c r="A282" t="s">
        <v>269</v>
      </c>
      <c r="B282">
        <v>18.3931</v>
      </c>
      <c r="C282">
        <v>18.424399999999999</v>
      </c>
    </row>
    <row r="283" spans="1:3" x14ac:dyDescent="0.35">
      <c r="A283" t="s">
        <v>270</v>
      </c>
      <c r="B283">
        <v>18.1387</v>
      </c>
      <c r="C283">
        <v>18.1585</v>
      </c>
    </row>
    <row r="284" spans="1:3" x14ac:dyDescent="0.35">
      <c r="A284" t="s">
        <v>271</v>
      </c>
      <c r="B284">
        <v>18.1386</v>
      </c>
      <c r="C284">
        <v>18.158300000000001</v>
      </c>
    </row>
    <row r="286" spans="1:3" x14ac:dyDescent="0.35">
      <c r="A286" t="s">
        <v>218</v>
      </c>
      <c r="B286" s="3" t="s">
        <v>131</v>
      </c>
    </row>
    <row r="287" spans="1:3" x14ac:dyDescent="0.35">
      <c r="A287" t="s">
        <v>219</v>
      </c>
      <c r="B287" s="3" t="s">
        <v>131</v>
      </c>
    </row>
    <row r="288" spans="1:3" ht="30" customHeight="1" x14ac:dyDescent="0.35">
      <c r="A288" s="48" t="s">
        <v>220</v>
      </c>
      <c r="B288" s="3" t="s">
        <v>131</v>
      </c>
    </row>
    <row r="289" spans="1:4" ht="30" customHeight="1" x14ac:dyDescent="0.35">
      <c r="A289" s="48" t="s">
        <v>221</v>
      </c>
      <c r="B289" s="3" t="s">
        <v>131</v>
      </c>
    </row>
    <row r="290" spans="1:4" x14ac:dyDescent="0.35">
      <c r="A290" t="s">
        <v>517</v>
      </c>
      <c r="B290" s="50">
        <v>0.39810000000000001</v>
      </c>
    </row>
    <row r="291" spans="1:4" ht="45" customHeight="1" x14ac:dyDescent="0.35">
      <c r="A291" s="48" t="s">
        <v>223</v>
      </c>
      <c r="B291" s="3" t="s">
        <v>131</v>
      </c>
    </row>
    <row r="292" spans="1:4" x14ac:dyDescent="0.35">
      <c r="B292" s="3"/>
    </row>
    <row r="293" spans="1:4" ht="30" customHeight="1" x14ac:dyDescent="0.35">
      <c r="A293" s="48" t="s">
        <v>224</v>
      </c>
      <c r="B293" s="3" t="s">
        <v>131</v>
      </c>
    </row>
    <row r="294" spans="1:4" ht="30" customHeight="1" x14ac:dyDescent="0.35">
      <c r="A294" s="48" t="s">
        <v>225</v>
      </c>
      <c r="B294" t="s">
        <v>131</v>
      </c>
    </row>
    <row r="295" spans="1:4" ht="30" customHeight="1" x14ac:dyDescent="0.35">
      <c r="A295" s="48" t="s">
        <v>226</v>
      </c>
      <c r="B295" s="3" t="s">
        <v>131</v>
      </c>
    </row>
    <row r="296" spans="1:4" ht="30" customHeight="1" x14ac:dyDescent="0.35">
      <c r="A296" s="48" t="s">
        <v>227</v>
      </c>
      <c r="B296" s="3" t="s">
        <v>131</v>
      </c>
    </row>
    <row r="298" spans="1:4" ht="70" customHeight="1" x14ac:dyDescent="0.35">
      <c r="A298" s="71" t="s">
        <v>237</v>
      </c>
      <c r="B298" s="71" t="s">
        <v>238</v>
      </c>
      <c r="C298" s="71" t="s">
        <v>5</v>
      </c>
      <c r="D298" s="71" t="s">
        <v>6</v>
      </c>
    </row>
    <row r="299" spans="1:4" ht="70" customHeight="1" x14ac:dyDescent="0.35">
      <c r="A299" s="71" t="s">
        <v>2992</v>
      </c>
      <c r="B299" s="71"/>
      <c r="C299" s="71" t="s">
        <v>80</v>
      </c>
      <c r="D299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77"/>
  <sheetViews>
    <sheetView showGridLines="0" workbookViewId="0">
      <pane ySplit="4" topLeftCell="A41" activePane="bottomLeft" state="frozen"/>
      <selection pane="bottomLeft" activeCell="E41" sqref="E41"/>
    </sheetView>
  </sheetViews>
  <sheetFormatPr defaultRowHeight="14.5" x14ac:dyDescent="0.35"/>
  <cols>
    <col min="1" max="1" width="50.54296875" customWidth="1"/>
    <col min="2" max="2" width="22" bestFit="1" customWidth="1"/>
    <col min="3" max="3" width="26.7265625" customWidth="1"/>
    <col min="4" max="4" width="22" customWidth="1"/>
    <col min="5" max="5" width="16.453125" customWidth="1"/>
    <col min="6" max="6" width="22" customWidth="1"/>
    <col min="7" max="7" width="6.1796875" style="2" bestFit="1" customWidth="1"/>
    <col min="12" max="12" width="70.26953125" bestFit="1" customWidth="1"/>
    <col min="13" max="13" width="10.81640625" bestFit="1" customWidth="1"/>
    <col min="14" max="14" width="10.54296875" bestFit="1" customWidth="1"/>
    <col min="15" max="15" width="12" bestFit="1" customWidth="1"/>
    <col min="16" max="16" width="12.54296875" customWidth="1"/>
  </cols>
  <sheetData>
    <row r="1" spans="1:8" ht="36.75" customHeight="1" x14ac:dyDescent="0.35">
      <c r="A1" s="74" t="s">
        <v>519</v>
      </c>
      <c r="B1" s="75"/>
      <c r="C1" s="75"/>
      <c r="D1" s="75"/>
      <c r="E1" s="75"/>
      <c r="F1" s="75"/>
      <c r="G1" s="76"/>
      <c r="H1" s="47" t="str">
        <f>HYPERLINK("[EDEL_Portfolio Monthly Notes 31-Dec-2024.xlsx]Index!A1","Index")</f>
        <v>Index</v>
      </c>
    </row>
    <row r="2" spans="1:8" ht="19.5" customHeight="1" x14ac:dyDescent="0.35">
      <c r="A2" s="74" t="s">
        <v>520</v>
      </c>
      <c r="B2" s="75"/>
      <c r="C2" s="75"/>
      <c r="D2" s="75"/>
      <c r="E2" s="75"/>
      <c r="F2" s="75"/>
      <c r="G2" s="76"/>
    </row>
    <row r="4" spans="1:8" ht="48" customHeight="1" x14ac:dyDescent="0.35">
      <c r="A4" s="4" t="s">
        <v>123</v>
      </c>
      <c r="B4" s="4" t="s">
        <v>124</v>
      </c>
      <c r="C4" s="4" t="s">
        <v>125</v>
      </c>
      <c r="D4" s="5" t="s">
        <v>126</v>
      </c>
      <c r="E4" s="6" t="s">
        <v>127</v>
      </c>
      <c r="F4" s="6" t="s">
        <v>128</v>
      </c>
      <c r="G4" s="7" t="s">
        <v>129</v>
      </c>
    </row>
    <row r="5" spans="1:8" x14ac:dyDescent="0.35">
      <c r="A5" s="8"/>
      <c r="B5" s="31"/>
      <c r="C5" s="31"/>
      <c r="D5" s="9"/>
      <c r="E5" s="10"/>
      <c r="F5" s="11"/>
      <c r="G5" s="12"/>
    </row>
    <row r="6" spans="1:8" x14ac:dyDescent="0.35">
      <c r="A6" s="17" t="s">
        <v>130</v>
      </c>
      <c r="B6" s="32"/>
      <c r="C6" s="32"/>
      <c r="D6" s="14"/>
      <c r="E6" s="15"/>
      <c r="F6" s="16"/>
      <c r="G6" s="16"/>
    </row>
    <row r="7" spans="1:8" x14ac:dyDescent="0.35">
      <c r="A7" s="17" t="s">
        <v>296</v>
      </c>
      <c r="B7" s="32"/>
      <c r="C7" s="32"/>
      <c r="D7" s="14"/>
      <c r="E7" s="15"/>
      <c r="F7" s="16"/>
      <c r="G7" s="16"/>
    </row>
    <row r="8" spans="1:8" x14ac:dyDescent="0.35">
      <c r="A8" s="13" t="s">
        <v>297</v>
      </c>
      <c r="B8" s="32" t="s">
        <v>298</v>
      </c>
      <c r="C8" s="32" t="s">
        <v>299</v>
      </c>
      <c r="D8" s="14">
        <v>385543</v>
      </c>
      <c r="E8" s="15">
        <v>6835.1</v>
      </c>
      <c r="F8" s="16">
        <v>7.4200000000000002E-2</v>
      </c>
      <c r="G8" s="16"/>
    </row>
    <row r="9" spans="1:8" x14ac:dyDescent="0.35">
      <c r="A9" s="13" t="s">
        <v>300</v>
      </c>
      <c r="B9" s="32" t="s">
        <v>301</v>
      </c>
      <c r="C9" s="32" t="s">
        <v>299</v>
      </c>
      <c r="D9" s="14">
        <v>508389</v>
      </c>
      <c r="E9" s="15">
        <v>6515.77</v>
      </c>
      <c r="F9" s="16">
        <v>7.0699999999999999E-2</v>
      </c>
      <c r="G9" s="16"/>
    </row>
    <row r="10" spans="1:8" x14ac:dyDescent="0.35">
      <c r="A10" s="13" t="s">
        <v>305</v>
      </c>
      <c r="B10" s="32" t="s">
        <v>306</v>
      </c>
      <c r="C10" s="32" t="s">
        <v>307</v>
      </c>
      <c r="D10" s="14">
        <v>289470</v>
      </c>
      <c r="E10" s="15">
        <v>5442.04</v>
      </c>
      <c r="F10" s="16">
        <v>5.8999999999999997E-2</v>
      </c>
      <c r="G10" s="16"/>
    </row>
    <row r="11" spans="1:8" x14ac:dyDescent="0.35">
      <c r="A11" s="13" t="s">
        <v>311</v>
      </c>
      <c r="B11" s="32" t="s">
        <v>312</v>
      </c>
      <c r="C11" s="32" t="s">
        <v>313</v>
      </c>
      <c r="D11" s="14">
        <v>142943</v>
      </c>
      <c r="E11" s="15">
        <v>5156.88</v>
      </c>
      <c r="F11" s="16">
        <v>5.6000000000000001E-2</v>
      </c>
      <c r="G11" s="16"/>
    </row>
    <row r="12" spans="1:8" x14ac:dyDescent="0.35">
      <c r="A12" s="13" t="s">
        <v>357</v>
      </c>
      <c r="B12" s="32" t="s">
        <v>358</v>
      </c>
      <c r="C12" s="32" t="s">
        <v>307</v>
      </c>
      <c r="D12" s="14">
        <v>75759</v>
      </c>
      <c r="E12" s="15">
        <v>4892.29</v>
      </c>
      <c r="F12" s="16">
        <v>5.3100000000000001E-2</v>
      </c>
      <c r="G12" s="16"/>
    </row>
    <row r="13" spans="1:8" x14ac:dyDescent="0.35">
      <c r="A13" s="13" t="s">
        <v>319</v>
      </c>
      <c r="B13" s="32" t="s">
        <v>320</v>
      </c>
      <c r="C13" s="32" t="s">
        <v>321</v>
      </c>
      <c r="D13" s="14">
        <v>224823</v>
      </c>
      <c r="E13" s="15">
        <v>4240.95</v>
      </c>
      <c r="F13" s="16">
        <v>4.5999999999999999E-2</v>
      </c>
      <c r="G13" s="16"/>
    </row>
    <row r="14" spans="1:8" x14ac:dyDescent="0.35">
      <c r="A14" s="13" t="s">
        <v>408</v>
      </c>
      <c r="B14" s="32" t="s">
        <v>409</v>
      </c>
      <c r="C14" s="32" t="s">
        <v>393</v>
      </c>
      <c r="D14" s="14">
        <v>122377</v>
      </c>
      <c r="E14" s="15">
        <v>3981.11</v>
      </c>
      <c r="F14" s="16">
        <v>4.3200000000000002E-2</v>
      </c>
      <c r="G14" s="16"/>
    </row>
    <row r="15" spans="1:8" x14ac:dyDescent="0.35">
      <c r="A15" s="13" t="s">
        <v>485</v>
      </c>
      <c r="B15" s="32" t="s">
        <v>486</v>
      </c>
      <c r="C15" s="32" t="s">
        <v>393</v>
      </c>
      <c r="D15" s="14">
        <v>20817</v>
      </c>
      <c r="E15" s="15">
        <v>3733.8</v>
      </c>
      <c r="F15" s="16">
        <v>4.0500000000000001E-2</v>
      </c>
      <c r="G15" s="16"/>
    </row>
    <row r="16" spans="1:8" x14ac:dyDescent="0.35">
      <c r="A16" s="13" t="s">
        <v>302</v>
      </c>
      <c r="B16" s="32" t="s">
        <v>303</v>
      </c>
      <c r="C16" s="32" t="s">
        <v>304</v>
      </c>
      <c r="D16" s="14">
        <v>296944</v>
      </c>
      <c r="E16" s="15">
        <v>3609.21</v>
      </c>
      <c r="F16" s="16">
        <v>3.9199999999999999E-2</v>
      </c>
      <c r="G16" s="16"/>
    </row>
    <row r="17" spans="1:7" x14ac:dyDescent="0.35">
      <c r="A17" s="13" t="s">
        <v>412</v>
      </c>
      <c r="B17" s="32" t="s">
        <v>413</v>
      </c>
      <c r="C17" s="32" t="s">
        <v>414</v>
      </c>
      <c r="D17" s="14">
        <v>81126</v>
      </c>
      <c r="E17" s="15">
        <v>3599.28</v>
      </c>
      <c r="F17" s="16">
        <v>3.9100000000000003E-2</v>
      </c>
      <c r="G17" s="16"/>
    </row>
    <row r="18" spans="1:7" x14ac:dyDescent="0.35">
      <c r="A18" s="13" t="s">
        <v>521</v>
      </c>
      <c r="B18" s="32" t="s">
        <v>522</v>
      </c>
      <c r="C18" s="32" t="s">
        <v>523</v>
      </c>
      <c r="D18" s="14">
        <v>519242</v>
      </c>
      <c r="E18" s="15">
        <v>3320.55</v>
      </c>
      <c r="F18" s="16">
        <v>3.5999999999999997E-2</v>
      </c>
      <c r="G18" s="16"/>
    </row>
    <row r="19" spans="1:7" x14ac:dyDescent="0.35">
      <c r="A19" s="13" t="s">
        <v>344</v>
      </c>
      <c r="B19" s="32" t="s">
        <v>345</v>
      </c>
      <c r="C19" s="32" t="s">
        <v>346</v>
      </c>
      <c r="D19" s="14">
        <v>151623</v>
      </c>
      <c r="E19" s="15">
        <v>3197.5</v>
      </c>
      <c r="F19" s="16">
        <v>3.4700000000000002E-2</v>
      </c>
      <c r="G19" s="16"/>
    </row>
    <row r="20" spans="1:7" x14ac:dyDescent="0.35">
      <c r="A20" s="13" t="s">
        <v>314</v>
      </c>
      <c r="B20" s="32" t="s">
        <v>315</v>
      </c>
      <c r="C20" s="32" t="s">
        <v>299</v>
      </c>
      <c r="D20" s="14">
        <v>376404</v>
      </c>
      <c r="E20" s="15">
        <v>2992.22</v>
      </c>
      <c r="F20" s="16">
        <v>3.2500000000000001E-2</v>
      </c>
      <c r="G20" s="16"/>
    </row>
    <row r="21" spans="1:7" x14ac:dyDescent="0.35">
      <c r="A21" s="13" t="s">
        <v>335</v>
      </c>
      <c r="B21" s="32" t="s">
        <v>336</v>
      </c>
      <c r="C21" s="32" t="s">
        <v>337</v>
      </c>
      <c r="D21" s="14">
        <v>25563</v>
      </c>
      <c r="E21" s="15">
        <v>2920.92</v>
      </c>
      <c r="F21" s="16">
        <v>3.1699999999999999E-2</v>
      </c>
      <c r="G21" s="16"/>
    </row>
    <row r="22" spans="1:7" x14ac:dyDescent="0.35">
      <c r="A22" s="13" t="s">
        <v>379</v>
      </c>
      <c r="B22" s="32" t="s">
        <v>380</v>
      </c>
      <c r="C22" s="32" t="s">
        <v>356</v>
      </c>
      <c r="D22" s="14">
        <v>100750</v>
      </c>
      <c r="E22" s="15">
        <v>2910.82</v>
      </c>
      <c r="F22" s="16">
        <v>3.1600000000000003E-2</v>
      </c>
      <c r="G22" s="16"/>
    </row>
    <row r="23" spans="1:7" x14ac:dyDescent="0.35">
      <c r="A23" s="13" t="s">
        <v>322</v>
      </c>
      <c r="B23" s="32" t="s">
        <v>323</v>
      </c>
      <c r="C23" s="32" t="s">
        <v>324</v>
      </c>
      <c r="D23" s="14">
        <v>955018</v>
      </c>
      <c r="E23" s="15">
        <v>2799.64</v>
      </c>
      <c r="F23" s="16">
        <v>3.04E-2</v>
      </c>
      <c r="G23" s="16"/>
    </row>
    <row r="24" spans="1:7" x14ac:dyDescent="0.35">
      <c r="A24" s="13" t="s">
        <v>347</v>
      </c>
      <c r="B24" s="32" t="s">
        <v>348</v>
      </c>
      <c r="C24" s="32" t="s">
        <v>349</v>
      </c>
      <c r="D24" s="14">
        <v>89236</v>
      </c>
      <c r="E24" s="15">
        <v>2683.42</v>
      </c>
      <c r="F24" s="16">
        <v>2.9100000000000001E-2</v>
      </c>
      <c r="G24" s="16"/>
    </row>
    <row r="25" spans="1:7" x14ac:dyDescent="0.35">
      <c r="A25" s="13" t="s">
        <v>308</v>
      </c>
      <c r="B25" s="32" t="s">
        <v>309</v>
      </c>
      <c r="C25" s="32" t="s">
        <v>310</v>
      </c>
      <c r="D25" s="14">
        <v>36525</v>
      </c>
      <c r="E25" s="15">
        <v>2601.8000000000002</v>
      </c>
      <c r="F25" s="16">
        <v>2.8199999999999999E-2</v>
      </c>
      <c r="G25" s="16"/>
    </row>
    <row r="26" spans="1:7" x14ac:dyDescent="0.35">
      <c r="A26" s="13" t="s">
        <v>338</v>
      </c>
      <c r="B26" s="32" t="s">
        <v>339</v>
      </c>
      <c r="C26" s="32" t="s">
        <v>340</v>
      </c>
      <c r="D26" s="14">
        <v>751194</v>
      </c>
      <c r="E26" s="15">
        <v>2504.11</v>
      </c>
      <c r="F26" s="16">
        <v>2.7199999999999998E-2</v>
      </c>
      <c r="G26" s="16"/>
    </row>
    <row r="27" spans="1:7" x14ac:dyDescent="0.35">
      <c r="A27" s="13" t="s">
        <v>524</v>
      </c>
      <c r="B27" s="32" t="s">
        <v>525</v>
      </c>
      <c r="C27" s="32" t="s">
        <v>526</v>
      </c>
      <c r="D27" s="14">
        <v>139174</v>
      </c>
      <c r="E27" s="15">
        <v>2413.4899999999998</v>
      </c>
      <c r="F27" s="16">
        <v>2.6200000000000001E-2</v>
      </c>
      <c r="G27" s="16"/>
    </row>
    <row r="28" spans="1:7" x14ac:dyDescent="0.35">
      <c r="A28" s="13" t="s">
        <v>396</v>
      </c>
      <c r="B28" s="32" t="s">
        <v>397</v>
      </c>
      <c r="C28" s="32" t="s">
        <v>398</v>
      </c>
      <c r="D28" s="14">
        <v>33983</v>
      </c>
      <c r="E28" s="15">
        <v>2348.9899999999998</v>
      </c>
      <c r="F28" s="16">
        <v>2.5499999999999998E-2</v>
      </c>
      <c r="G28" s="16"/>
    </row>
    <row r="29" spans="1:7" x14ac:dyDescent="0.35">
      <c r="A29" s="13" t="s">
        <v>387</v>
      </c>
      <c r="B29" s="32" t="s">
        <v>388</v>
      </c>
      <c r="C29" s="32" t="s">
        <v>356</v>
      </c>
      <c r="D29" s="14">
        <v>191518</v>
      </c>
      <c r="E29" s="15">
        <v>2271.31</v>
      </c>
      <c r="F29" s="16">
        <v>2.46E-2</v>
      </c>
      <c r="G29" s="16"/>
    </row>
    <row r="30" spans="1:7" x14ac:dyDescent="0.35">
      <c r="A30" s="13" t="s">
        <v>437</v>
      </c>
      <c r="B30" s="32" t="s">
        <v>438</v>
      </c>
      <c r="C30" s="32" t="s">
        <v>421</v>
      </c>
      <c r="D30" s="14">
        <v>81039</v>
      </c>
      <c r="E30" s="15">
        <v>2258.15</v>
      </c>
      <c r="F30" s="16">
        <v>2.4500000000000001E-2</v>
      </c>
      <c r="G30" s="16"/>
    </row>
    <row r="31" spans="1:7" x14ac:dyDescent="0.35">
      <c r="A31" s="13" t="s">
        <v>428</v>
      </c>
      <c r="B31" s="32" t="s">
        <v>429</v>
      </c>
      <c r="C31" s="32" t="s">
        <v>349</v>
      </c>
      <c r="D31" s="14">
        <v>77462</v>
      </c>
      <c r="E31" s="15">
        <v>1834.69</v>
      </c>
      <c r="F31" s="16">
        <v>1.9900000000000001E-2</v>
      </c>
      <c r="G31" s="16"/>
    </row>
    <row r="32" spans="1:7" x14ac:dyDescent="0.35">
      <c r="A32" s="13" t="s">
        <v>527</v>
      </c>
      <c r="B32" s="32" t="s">
        <v>528</v>
      </c>
      <c r="C32" s="32" t="s">
        <v>368</v>
      </c>
      <c r="D32" s="14">
        <v>73253</v>
      </c>
      <c r="E32" s="15">
        <v>1574.98</v>
      </c>
      <c r="F32" s="16">
        <v>1.7100000000000001E-2</v>
      </c>
      <c r="G32" s="16"/>
    </row>
    <row r="33" spans="1:7" x14ac:dyDescent="0.35">
      <c r="A33" s="13" t="s">
        <v>510</v>
      </c>
      <c r="B33" s="32" t="s">
        <v>511</v>
      </c>
      <c r="C33" s="32" t="s">
        <v>356</v>
      </c>
      <c r="D33" s="14">
        <v>1058125</v>
      </c>
      <c r="E33" s="15">
        <v>1348.26</v>
      </c>
      <c r="F33" s="16">
        <v>1.46E-2</v>
      </c>
      <c r="G33" s="16"/>
    </row>
    <row r="34" spans="1:7" x14ac:dyDescent="0.35">
      <c r="A34" s="13" t="s">
        <v>327</v>
      </c>
      <c r="B34" s="32" t="s">
        <v>328</v>
      </c>
      <c r="C34" s="32" t="s">
        <v>299</v>
      </c>
      <c r="D34" s="14">
        <v>98068</v>
      </c>
      <c r="E34" s="15">
        <v>1044.1300000000001</v>
      </c>
      <c r="F34" s="16">
        <v>1.1299999999999999E-2</v>
      </c>
      <c r="G34" s="16"/>
    </row>
    <row r="35" spans="1:7" x14ac:dyDescent="0.35">
      <c r="A35" s="13" t="s">
        <v>529</v>
      </c>
      <c r="B35" s="32" t="s">
        <v>530</v>
      </c>
      <c r="C35" s="32" t="s">
        <v>393</v>
      </c>
      <c r="D35" s="14">
        <v>75581</v>
      </c>
      <c r="E35" s="15">
        <v>875.95</v>
      </c>
      <c r="F35" s="16">
        <v>9.4999999999999998E-3</v>
      </c>
      <c r="G35" s="16"/>
    </row>
    <row r="36" spans="1:7" x14ac:dyDescent="0.35">
      <c r="A36" s="17" t="s">
        <v>193</v>
      </c>
      <c r="B36" s="33"/>
      <c r="C36" s="33"/>
      <c r="D36" s="18"/>
      <c r="E36" s="37">
        <v>89907.36</v>
      </c>
      <c r="F36" s="38">
        <v>0.97560000000000002</v>
      </c>
      <c r="G36" s="21"/>
    </row>
    <row r="37" spans="1:7" x14ac:dyDescent="0.35">
      <c r="A37" s="17" t="s">
        <v>514</v>
      </c>
      <c r="B37" s="32"/>
      <c r="C37" s="32"/>
      <c r="D37" s="14"/>
      <c r="E37" s="15"/>
      <c r="F37" s="16"/>
      <c r="G37" s="16"/>
    </row>
    <row r="38" spans="1:7" x14ac:dyDescent="0.35">
      <c r="A38" s="17" t="s">
        <v>193</v>
      </c>
      <c r="B38" s="32"/>
      <c r="C38" s="32"/>
      <c r="D38" s="14"/>
      <c r="E38" s="39" t="s">
        <v>131</v>
      </c>
      <c r="F38" s="40" t="s">
        <v>131</v>
      </c>
      <c r="G38" s="16"/>
    </row>
    <row r="39" spans="1:7" x14ac:dyDescent="0.35">
      <c r="A39" s="24" t="s">
        <v>196</v>
      </c>
      <c r="B39" s="34"/>
      <c r="C39" s="34"/>
      <c r="D39" s="25"/>
      <c r="E39" s="29">
        <v>89907.36</v>
      </c>
      <c r="F39" s="30">
        <v>0.97560000000000002</v>
      </c>
      <c r="G39" s="21"/>
    </row>
    <row r="40" spans="1:7" x14ac:dyDescent="0.35">
      <c r="A40" s="13"/>
      <c r="B40" s="32"/>
      <c r="C40" s="32"/>
      <c r="D40" s="14"/>
      <c r="E40" s="15"/>
      <c r="F40" s="16"/>
      <c r="G40" s="16"/>
    </row>
    <row r="41" spans="1:7" x14ac:dyDescent="0.35">
      <c r="A41" s="13"/>
      <c r="B41" s="32"/>
      <c r="C41" s="32"/>
      <c r="D41" s="14"/>
      <c r="E41" s="15"/>
      <c r="F41" s="16"/>
      <c r="G41" s="16"/>
    </row>
    <row r="42" spans="1:7" x14ac:dyDescent="0.35">
      <c r="A42" s="17" t="s">
        <v>205</v>
      </c>
      <c r="B42" s="32"/>
      <c r="C42" s="32"/>
      <c r="D42" s="14"/>
      <c r="E42" s="15"/>
      <c r="F42" s="16"/>
      <c r="G42" s="16"/>
    </row>
    <row r="43" spans="1:7" x14ac:dyDescent="0.35">
      <c r="A43" s="13" t="s">
        <v>206</v>
      </c>
      <c r="B43" s="32"/>
      <c r="C43" s="32"/>
      <c r="D43" s="14"/>
      <c r="E43" s="15">
        <v>2413.56</v>
      </c>
      <c r="F43" s="16">
        <v>2.6200000000000001E-2</v>
      </c>
      <c r="G43" s="16">
        <v>6.6451999999999997E-2</v>
      </c>
    </row>
    <row r="44" spans="1:7" x14ac:dyDescent="0.35">
      <c r="A44" s="17" t="s">
        <v>193</v>
      </c>
      <c r="B44" s="33"/>
      <c r="C44" s="33"/>
      <c r="D44" s="18"/>
      <c r="E44" s="37">
        <v>2413.56</v>
      </c>
      <c r="F44" s="38">
        <v>2.6200000000000001E-2</v>
      </c>
      <c r="G44" s="21"/>
    </row>
    <row r="45" spans="1:7" x14ac:dyDescent="0.35">
      <c r="A45" s="13"/>
      <c r="B45" s="32"/>
      <c r="C45" s="32"/>
      <c r="D45" s="14"/>
      <c r="E45" s="15"/>
      <c r="F45" s="16"/>
      <c r="G45" s="16"/>
    </row>
    <row r="46" spans="1:7" x14ac:dyDescent="0.35">
      <c r="A46" s="24" t="s">
        <v>196</v>
      </c>
      <c r="B46" s="34"/>
      <c r="C46" s="34"/>
      <c r="D46" s="25"/>
      <c r="E46" s="19">
        <v>2413.56</v>
      </c>
      <c r="F46" s="20">
        <v>2.6200000000000001E-2</v>
      </c>
      <c r="G46" s="21"/>
    </row>
    <row r="47" spans="1:7" x14ac:dyDescent="0.35">
      <c r="A47" s="13" t="s">
        <v>207</v>
      </c>
      <c r="B47" s="32"/>
      <c r="C47" s="32"/>
      <c r="D47" s="14"/>
      <c r="E47" s="15">
        <v>0.43941350000000001</v>
      </c>
      <c r="F47" s="16">
        <v>3.9999999999999998E-6</v>
      </c>
      <c r="G47" s="16"/>
    </row>
    <row r="48" spans="1:7" x14ac:dyDescent="0.35">
      <c r="A48" s="13" t="s">
        <v>208</v>
      </c>
      <c r="B48" s="32"/>
      <c r="C48" s="32"/>
      <c r="D48" s="14"/>
      <c r="E48" s="36">
        <v>-157.6594135</v>
      </c>
      <c r="F48" s="26">
        <v>-1.804E-3</v>
      </c>
      <c r="G48" s="16">
        <v>6.6450999999999996E-2</v>
      </c>
    </row>
    <row r="49" spans="1:7" x14ac:dyDescent="0.35">
      <c r="A49" s="27" t="s">
        <v>209</v>
      </c>
      <c r="B49" s="35"/>
      <c r="C49" s="35"/>
      <c r="D49" s="28"/>
      <c r="E49" s="29">
        <v>92163.7</v>
      </c>
      <c r="F49" s="30">
        <v>1</v>
      </c>
      <c r="G49" s="30"/>
    </row>
    <row r="54" spans="1:7" x14ac:dyDescent="0.35">
      <c r="A54" s="1" t="s">
        <v>212</v>
      </c>
    </row>
    <row r="55" spans="1:7" x14ac:dyDescent="0.35">
      <c r="A55" s="48" t="s">
        <v>213</v>
      </c>
      <c r="B55" s="3" t="s">
        <v>131</v>
      </c>
    </row>
    <row r="56" spans="1:7" x14ac:dyDescent="0.35">
      <c r="A56" t="s">
        <v>214</v>
      </c>
    </row>
    <row r="57" spans="1:7" x14ac:dyDescent="0.35">
      <c r="A57" t="s">
        <v>267</v>
      </c>
      <c r="B57" t="s">
        <v>216</v>
      </c>
      <c r="C57" t="s">
        <v>216</v>
      </c>
    </row>
    <row r="58" spans="1:7" x14ac:dyDescent="0.35">
      <c r="B58" s="49">
        <v>45625</v>
      </c>
      <c r="C58" s="49">
        <v>45657</v>
      </c>
    </row>
    <row r="59" spans="1:7" x14ac:dyDescent="0.35">
      <c r="A59" t="s">
        <v>268</v>
      </c>
      <c r="B59">
        <v>17.113</v>
      </c>
      <c r="C59">
        <v>17.094999999999999</v>
      </c>
    </row>
    <row r="60" spans="1:7" x14ac:dyDescent="0.35">
      <c r="A60" t="s">
        <v>269</v>
      </c>
      <c r="B60">
        <v>17.113</v>
      </c>
      <c r="C60">
        <v>17.094999999999999</v>
      </c>
    </row>
    <row r="61" spans="1:7" x14ac:dyDescent="0.35">
      <c r="A61" t="s">
        <v>270</v>
      </c>
      <c r="B61">
        <v>16.459</v>
      </c>
      <c r="C61">
        <v>16.419</v>
      </c>
    </row>
    <row r="62" spans="1:7" x14ac:dyDescent="0.35">
      <c r="A62" t="s">
        <v>271</v>
      </c>
      <c r="B62">
        <v>16.457999999999998</v>
      </c>
      <c r="C62">
        <v>16.417999999999999</v>
      </c>
    </row>
    <row r="64" spans="1:7" x14ac:dyDescent="0.35">
      <c r="A64" t="s">
        <v>218</v>
      </c>
      <c r="B64" s="3" t="s">
        <v>131</v>
      </c>
    </row>
    <row r="65" spans="1:4" x14ac:dyDescent="0.35">
      <c r="A65" t="s">
        <v>219</v>
      </c>
      <c r="B65" s="3" t="s">
        <v>131</v>
      </c>
    </row>
    <row r="66" spans="1:4" ht="30" customHeight="1" x14ac:dyDescent="0.35">
      <c r="A66" s="48" t="s">
        <v>220</v>
      </c>
      <c r="B66" s="3" t="s">
        <v>131</v>
      </c>
    </row>
    <row r="67" spans="1:4" ht="30" customHeight="1" x14ac:dyDescent="0.35">
      <c r="A67" s="48" t="s">
        <v>221</v>
      </c>
      <c r="B67" s="3" t="s">
        <v>131</v>
      </c>
    </row>
    <row r="68" spans="1:4" x14ac:dyDescent="0.35">
      <c r="A68" t="s">
        <v>517</v>
      </c>
      <c r="B68" s="50">
        <v>0.45950000000000002</v>
      </c>
    </row>
    <row r="69" spans="1:4" ht="45" customHeight="1" x14ac:dyDescent="0.35">
      <c r="A69" s="48" t="s">
        <v>223</v>
      </c>
      <c r="B69" s="3" t="s">
        <v>131</v>
      </c>
    </row>
    <row r="70" spans="1:4" x14ac:dyDescent="0.35">
      <c r="B70" s="3"/>
    </row>
    <row r="71" spans="1:4" ht="30" customHeight="1" x14ac:dyDescent="0.35">
      <c r="A71" s="48" t="s">
        <v>224</v>
      </c>
      <c r="B71" s="3" t="s">
        <v>131</v>
      </c>
    </row>
    <row r="72" spans="1:4" ht="30" customHeight="1" x14ac:dyDescent="0.35">
      <c r="A72" s="48" t="s">
        <v>225</v>
      </c>
      <c r="B72" t="s">
        <v>131</v>
      </c>
    </row>
    <row r="73" spans="1:4" ht="30" customHeight="1" x14ac:dyDescent="0.35">
      <c r="A73" s="48" t="s">
        <v>226</v>
      </c>
      <c r="B73" s="3" t="s">
        <v>131</v>
      </c>
    </row>
    <row r="74" spans="1:4" ht="30" customHeight="1" x14ac:dyDescent="0.35">
      <c r="A74" s="48" t="s">
        <v>227</v>
      </c>
      <c r="B74" s="3" t="s">
        <v>131</v>
      </c>
    </row>
    <row r="76" spans="1:4" ht="70" customHeight="1" x14ac:dyDescent="0.35">
      <c r="A76" s="71" t="s">
        <v>237</v>
      </c>
      <c r="B76" s="71" t="s">
        <v>238</v>
      </c>
      <c r="C76" s="71" t="s">
        <v>5</v>
      </c>
      <c r="D76" s="71" t="s">
        <v>6</v>
      </c>
    </row>
    <row r="77" spans="1:4" ht="70" customHeight="1" x14ac:dyDescent="0.35">
      <c r="A77" s="71" t="s">
        <v>531</v>
      </c>
      <c r="B77" s="71"/>
      <c r="C77" s="71" t="s">
        <v>15</v>
      </c>
      <c r="D77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H46"/>
  <sheetViews>
    <sheetView showGridLines="0" workbookViewId="0">
      <pane ySplit="4" topLeftCell="A5" activePane="bottomLeft" state="frozen"/>
      <selection pane="bottomLeft" activeCell="B41" sqref="B41"/>
    </sheetView>
  </sheetViews>
  <sheetFormatPr defaultRowHeight="14.5" x14ac:dyDescent="0.35"/>
  <cols>
    <col min="1" max="1" width="50.54296875" customWidth="1"/>
    <col min="2" max="2" width="22" bestFit="1" customWidth="1"/>
    <col min="3" max="3" width="26.7265625" customWidth="1"/>
    <col min="4" max="4" width="22" customWidth="1"/>
    <col min="5" max="5" width="16.453125" customWidth="1"/>
    <col min="6" max="6" width="22" customWidth="1"/>
    <col min="7" max="7" width="6.1796875" style="2" bestFit="1" customWidth="1"/>
    <col min="12" max="12" width="70.26953125" bestFit="1" customWidth="1"/>
    <col min="13" max="13" width="10.81640625" bestFit="1" customWidth="1"/>
    <col min="14" max="14" width="10.54296875" bestFit="1" customWidth="1"/>
    <col min="15" max="15" width="12" bestFit="1" customWidth="1"/>
    <col min="16" max="16" width="12.54296875" customWidth="1"/>
  </cols>
  <sheetData>
    <row r="1" spans="1:8" ht="36.75" customHeight="1" x14ac:dyDescent="0.35">
      <c r="A1" s="74" t="s">
        <v>2993</v>
      </c>
      <c r="B1" s="75"/>
      <c r="C1" s="75"/>
      <c r="D1" s="75"/>
      <c r="E1" s="75"/>
      <c r="F1" s="75"/>
      <c r="G1" s="76"/>
      <c r="H1" s="47" t="str">
        <f>HYPERLINK("[EDEL_Portfolio Monthly Notes 31-Dec-2024.xlsx]Index!A1","Index")</f>
        <v>Index</v>
      </c>
    </row>
    <row r="2" spans="1:8" ht="19.5" customHeight="1" x14ac:dyDescent="0.35">
      <c r="A2" s="74" t="s">
        <v>2994</v>
      </c>
      <c r="B2" s="75"/>
      <c r="C2" s="75"/>
      <c r="D2" s="75"/>
      <c r="E2" s="75"/>
      <c r="F2" s="75"/>
      <c r="G2" s="76"/>
    </row>
    <row r="4" spans="1:8" ht="48" customHeight="1" x14ac:dyDescent="0.35">
      <c r="A4" s="4" t="s">
        <v>123</v>
      </c>
      <c r="B4" s="4" t="s">
        <v>124</v>
      </c>
      <c r="C4" s="4" t="s">
        <v>125</v>
      </c>
      <c r="D4" s="5" t="s">
        <v>126</v>
      </c>
      <c r="E4" s="6" t="s">
        <v>127</v>
      </c>
      <c r="F4" s="6" t="s">
        <v>128</v>
      </c>
      <c r="G4" s="7" t="s">
        <v>129</v>
      </c>
    </row>
    <row r="5" spans="1:8" x14ac:dyDescent="0.35">
      <c r="A5" s="8"/>
      <c r="B5" s="31"/>
      <c r="C5" s="31"/>
      <c r="D5" s="9"/>
      <c r="E5" s="10"/>
      <c r="F5" s="11"/>
      <c r="G5" s="12"/>
    </row>
    <row r="6" spans="1:8" x14ac:dyDescent="0.35">
      <c r="A6" s="13"/>
      <c r="B6" s="32"/>
      <c r="C6" s="32"/>
      <c r="D6" s="14"/>
      <c r="E6" s="15"/>
      <c r="F6" s="16"/>
      <c r="G6" s="16"/>
    </row>
    <row r="7" spans="1:8" x14ac:dyDescent="0.35">
      <c r="A7" s="17" t="s">
        <v>130</v>
      </c>
      <c r="B7" s="32"/>
      <c r="C7" s="32"/>
      <c r="D7" s="14"/>
      <c r="E7" s="15" t="s">
        <v>131</v>
      </c>
      <c r="F7" s="16" t="s">
        <v>131</v>
      </c>
      <c r="G7" s="16"/>
    </row>
    <row r="8" spans="1:8" x14ac:dyDescent="0.35">
      <c r="A8" s="53" t="s">
        <v>196</v>
      </c>
      <c r="B8" s="54"/>
      <c r="C8" s="54"/>
      <c r="D8" s="55"/>
      <c r="E8" s="37">
        <f>+E5</f>
        <v>0</v>
      </c>
      <c r="F8" s="38">
        <f>+F5</f>
        <v>0</v>
      </c>
      <c r="G8" s="16"/>
    </row>
    <row r="9" spans="1:8" x14ac:dyDescent="0.35">
      <c r="A9" s="17"/>
      <c r="B9" s="33"/>
      <c r="C9" s="33"/>
      <c r="D9" s="18"/>
      <c r="E9" s="41"/>
      <c r="F9" s="21"/>
      <c r="G9" s="16"/>
    </row>
    <row r="10" spans="1:8" x14ac:dyDescent="0.35">
      <c r="A10" s="17" t="s">
        <v>2554</v>
      </c>
      <c r="B10" s="33"/>
      <c r="C10" s="33"/>
      <c r="D10" s="18"/>
      <c r="E10" s="41"/>
      <c r="F10" s="21"/>
      <c r="G10" s="16"/>
    </row>
    <row r="11" spans="1:8" x14ac:dyDescent="0.35">
      <c r="A11" s="17" t="s">
        <v>2995</v>
      </c>
      <c r="B11" s="33"/>
      <c r="C11" s="33"/>
      <c r="D11" s="18"/>
      <c r="E11" s="41"/>
      <c r="F11" s="21"/>
      <c r="G11" s="16"/>
    </row>
    <row r="12" spans="1:8" x14ac:dyDescent="0.35">
      <c r="A12" s="56" t="s">
        <v>2996</v>
      </c>
      <c r="B12" s="32" t="s">
        <v>2997</v>
      </c>
      <c r="C12" s="33"/>
      <c r="D12" s="14">
        <v>129</v>
      </c>
      <c r="E12" s="41">
        <v>9792.777</v>
      </c>
      <c r="F12" s="21">
        <f>+E12/E22</f>
        <v>0.96956940158195992</v>
      </c>
      <c r="G12" s="16"/>
    </row>
    <row r="13" spans="1:8" x14ac:dyDescent="0.35">
      <c r="A13" s="53" t="s">
        <v>196</v>
      </c>
      <c r="B13" s="54"/>
      <c r="C13" s="54"/>
      <c r="D13" s="55"/>
      <c r="E13" s="37">
        <f>SUM(E12)</f>
        <v>9792.777</v>
      </c>
      <c r="F13" s="38">
        <f>SUM(F12)</f>
        <v>0.96956940158195992</v>
      </c>
      <c r="G13" s="16"/>
    </row>
    <row r="14" spans="1:8" x14ac:dyDescent="0.35">
      <c r="A14" s="13"/>
      <c r="B14" s="32"/>
      <c r="C14" s="32"/>
      <c r="D14" s="14"/>
      <c r="E14" s="15"/>
      <c r="F14" s="16"/>
      <c r="G14" s="16"/>
    </row>
    <row r="15" spans="1:8" x14ac:dyDescent="0.35">
      <c r="A15" s="17" t="s">
        <v>205</v>
      </c>
      <c r="B15" s="32"/>
      <c r="C15" s="32"/>
      <c r="D15" s="14"/>
      <c r="E15" s="15"/>
      <c r="F15" s="16"/>
      <c r="G15" s="16"/>
    </row>
    <row r="16" spans="1:8" x14ac:dyDescent="0.35">
      <c r="A16" s="13" t="s">
        <v>206</v>
      </c>
      <c r="B16" s="32"/>
      <c r="C16" s="32"/>
      <c r="D16" s="14"/>
      <c r="E16" s="15">
        <v>41.99</v>
      </c>
      <c r="F16" s="16">
        <v>4.1580000000000002E-3</v>
      </c>
      <c r="G16" s="16">
        <v>6.6451999999999997E-2</v>
      </c>
    </row>
    <row r="17" spans="1:7" x14ac:dyDescent="0.35">
      <c r="A17" s="17" t="s">
        <v>193</v>
      </c>
      <c r="B17" s="33"/>
      <c r="C17" s="33"/>
      <c r="D17" s="18"/>
      <c r="E17" s="19">
        <v>41.99</v>
      </c>
      <c r="F17" s="20">
        <v>4.1570000000000001E-3</v>
      </c>
      <c r="G17" s="21"/>
    </row>
    <row r="18" spans="1:7" x14ac:dyDescent="0.35">
      <c r="A18" s="13"/>
      <c r="B18" s="32"/>
      <c r="C18" s="32"/>
      <c r="D18" s="14"/>
      <c r="E18" s="15"/>
      <c r="F18" s="16"/>
      <c r="G18" s="16"/>
    </row>
    <row r="19" spans="1:7" x14ac:dyDescent="0.35">
      <c r="A19" s="24" t="s">
        <v>196</v>
      </c>
      <c r="B19" s="34"/>
      <c r="C19" s="34"/>
      <c r="D19" s="25"/>
      <c r="E19" s="19">
        <v>41.99</v>
      </c>
      <c r="F19" s="20">
        <v>4.1580000000000002E-3</v>
      </c>
      <c r="G19" s="21"/>
    </row>
    <row r="20" spans="1:7" x14ac:dyDescent="0.35">
      <c r="A20" s="13" t="s">
        <v>207</v>
      </c>
      <c r="B20" s="32"/>
      <c r="C20" s="32"/>
      <c r="D20" s="14"/>
      <c r="E20" s="15">
        <v>7.6451000000000002E-3</v>
      </c>
      <c r="F20" s="16">
        <v>0</v>
      </c>
      <c r="G20" s="16"/>
    </row>
    <row r="21" spans="1:7" x14ac:dyDescent="0.35">
      <c r="A21" s="13" t="s">
        <v>208</v>
      </c>
      <c r="B21" s="32"/>
      <c r="C21" s="32"/>
      <c r="D21" s="14"/>
      <c r="E21" s="15">
        <v>265.35235490000002</v>
      </c>
      <c r="F21" s="16">
        <v>2.6200000000000001E-2</v>
      </c>
      <c r="G21" s="16">
        <v>6.6450999999999996E-2</v>
      </c>
    </row>
    <row r="22" spans="1:7" x14ac:dyDescent="0.35">
      <c r="A22" s="27" t="s">
        <v>209</v>
      </c>
      <c r="B22" s="35"/>
      <c r="C22" s="35"/>
      <c r="D22" s="28"/>
      <c r="E22" s="29">
        <v>10100.129999999999</v>
      </c>
      <c r="F22" s="30">
        <v>1</v>
      </c>
      <c r="G22" s="30"/>
    </row>
    <row r="25" spans="1:7" x14ac:dyDescent="0.35">
      <c r="E25" s="59"/>
      <c r="F25" s="59"/>
    </row>
    <row r="26" spans="1:7" x14ac:dyDescent="0.35">
      <c r="E26" s="59"/>
      <c r="F26" s="59"/>
    </row>
    <row r="27" spans="1:7" x14ac:dyDescent="0.35">
      <c r="A27" s="1" t="s">
        <v>212</v>
      </c>
    </row>
    <row r="28" spans="1:7" x14ac:dyDescent="0.35">
      <c r="A28" s="48" t="s">
        <v>213</v>
      </c>
      <c r="B28" s="3" t="s">
        <v>131</v>
      </c>
    </row>
    <row r="29" spans="1:7" x14ac:dyDescent="0.35">
      <c r="A29" t="s">
        <v>214</v>
      </c>
    </row>
    <row r="30" spans="1:7" x14ac:dyDescent="0.35">
      <c r="A30" t="s">
        <v>267</v>
      </c>
      <c r="B30" t="s">
        <v>216</v>
      </c>
      <c r="C30" t="s">
        <v>216</v>
      </c>
    </row>
    <row r="31" spans="1:7" x14ac:dyDescent="0.35">
      <c r="B31" s="49">
        <v>45625</v>
      </c>
      <c r="C31" s="49">
        <v>45657</v>
      </c>
    </row>
    <row r="32" spans="1:7" x14ac:dyDescent="0.35">
      <c r="A32" t="s">
        <v>270</v>
      </c>
      <c r="B32">
        <v>77.927099999999996</v>
      </c>
      <c r="C32">
        <v>77.409499999999994</v>
      </c>
    </row>
    <row r="34" spans="1:4" x14ac:dyDescent="0.35">
      <c r="A34" t="s">
        <v>218</v>
      </c>
      <c r="B34" s="3" t="s">
        <v>131</v>
      </c>
    </row>
    <row r="35" spans="1:4" x14ac:dyDescent="0.35">
      <c r="A35" t="s">
        <v>219</v>
      </c>
      <c r="B35" s="3" t="s">
        <v>131</v>
      </c>
    </row>
    <row r="36" spans="1:4" ht="30" customHeight="1" x14ac:dyDescent="0.35">
      <c r="A36" s="48" t="s">
        <v>220</v>
      </c>
      <c r="B36" s="3" t="s">
        <v>131</v>
      </c>
    </row>
    <row r="37" spans="1:4" ht="30" customHeight="1" x14ac:dyDescent="0.35">
      <c r="A37" s="48" t="s">
        <v>221</v>
      </c>
      <c r="B37" s="3" t="s">
        <v>131</v>
      </c>
    </row>
    <row r="38" spans="1:4" ht="45" customHeight="1" x14ac:dyDescent="0.35">
      <c r="A38" s="48" t="s">
        <v>223</v>
      </c>
      <c r="B38" s="3" t="s">
        <v>131</v>
      </c>
    </row>
    <row r="39" spans="1:4" x14ac:dyDescent="0.35">
      <c r="B39" s="3"/>
    </row>
    <row r="40" spans="1:4" ht="30" customHeight="1" x14ac:dyDescent="0.35">
      <c r="A40" s="48" t="s">
        <v>224</v>
      </c>
      <c r="B40" s="3" t="s">
        <v>131</v>
      </c>
    </row>
    <row r="41" spans="1:4" ht="30" customHeight="1" x14ac:dyDescent="0.35">
      <c r="A41" s="48" t="s">
        <v>225</v>
      </c>
      <c r="B41">
        <v>9818.65</v>
      </c>
    </row>
    <row r="42" spans="1:4" ht="30" customHeight="1" x14ac:dyDescent="0.35">
      <c r="A42" s="48" t="s">
        <v>226</v>
      </c>
      <c r="B42" s="3" t="s">
        <v>131</v>
      </c>
    </row>
    <row r="43" spans="1:4" ht="30" customHeight="1" x14ac:dyDescent="0.35">
      <c r="A43" s="48" t="s">
        <v>227</v>
      </c>
      <c r="B43" s="3" t="s">
        <v>131</v>
      </c>
    </row>
    <row r="45" spans="1:4" ht="70" customHeight="1" x14ac:dyDescent="0.35">
      <c r="A45" s="71" t="s">
        <v>237</v>
      </c>
      <c r="B45" s="71" t="s">
        <v>238</v>
      </c>
      <c r="C45" s="71" t="s">
        <v>5</v>
      </c>
      <c r="D45" s="71" t="s">
        <v>6</v>
      </c>
    </row>
    <row r="46" spans="1:4" ht="70" customHeight="1" x14ac:dyDescent="0.35">
      <c r="A46" s="71" t="s">
        <v>2998</v>
      </c>
      <c r="B46" s="71"/>
      <c r="C46" s="71" t="s">
        <v>117</v>
      </c>
      <c r="D46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H176"/>
  <sheetViews>
    <sheetView showGridLines="0" workbookViewId="0">
      <pane ySplit="4" topLeftCell="A85" activePane="bottomLeft" state="frozen"/>
      <selection pane="bottomLeft" activeCell="A90" sqref="A90"/>
    </sheetView>
  </sheetViews>
  <sheetFormatPr defaultRowHeight="14.5" x14ac:dyDescent="0.35"/>
  <cols>
    <col min="1" max="1" width="50.54296875" customWidth="1"/>
    <col min="2" max="2" width="22" bestFit="1" customWidth="1"/>
    <col min="3" max="3" width="26.7265625" customWidth="1"/>
    <col min="4" max="4" width="22" customWidth="1"/>
    <col min="5" max="5" width="16.453125" customWidth="1"/>
    <col min="6" max="6" width="22" customWidth="1"/>
    <col min="7" max="7" width="6.1796875" style="2" bestFit="1" customWidth="1"/>
    <col min="12" max="12" width="70.26953125" bestFit="1" customWidth="1"/>
    <col min="13" max="13" width="10.81640625" bestFit="1" customWidth="1"/>
    <col min="14" max="14" width="10.54296875" bestFit="1" customWidth="1"/>
    <col min="15" max="15" width="12" bestFit="1" customWidth="1"/>
    <col min="16" max="16" width="12.54296875" customWidth="1"/>
  </cols>
  <sheetData>
    <row r="1" spans="1:8" ht="36.75" customHeight="1" x14ac:dyDescent="0.35">
      <c r="A1" s="74" t="s">
        <v>2999</v>
      </c>
      <c r="B1" s="75"/>
      <c r="C1" s="75"/>
      <c r="D1" s="75"/>
      <c r="E1" s="75"/>
      <c r="F1" s="75"/>
      <c r="G1" s="76"/>
      <c r="H1" s="47" t="str">
        <f>HYPERLINK("[EDEL_Portfolio Monthly Notes 31-Dec-2024.xlsx]Index!A1","Index")</f>
        <v>Index</v>
      </c>
    </row>
    <row r="2" spans="1:8" ht="19.5" customHeight="1" x14ac:dyDescent="0.35">
      <c r="A2" s="74" t="s">
        <v>3000</v>
      </c>
      <c r="B2" s="75"/>
      <c r="C2" s="75"/>
      <c r="D2" s="75"/>
      <c r="E2" s="75"/>
      <c r="F2" s="75"/>
      <c r="G2" s="76"/>
    </row>
    <row r="4" spans="1:8" ht="48" customHeight="1" x14ac:dyDescent="0.35">
      <c r="A4" s="4" t="s">
        <v>123</v>
      </c>
      <c r="B4" s="4" t="s">
        <v>124</v>
      </c>
      <c r="C4" s="4" t="s">
        <v>125</v>
      </c>
      <c r="D4" s="5" t="s">
        <v>126</v>
      </c>
      <c r="E4" s="6" t="s">
        <v>127</v>
      </c>
      <c r="F4" s="6" t="s">
        <v>128</v>
      </c>
      <c r="G4" s="7" t="s">
        <v>129</v>
      </c>
    </row>
    <row r="5" spans="1:8" x14ac:dyDescent="0.35">
      <c r="A5" s="8"/>
      <c r="B5" s="31"/>
      <c r="C5" s="31"/>
      <c r="D5" s="9"/>
      <c r="E5" s="10"/>
      <c r="F5" s="11"/>
      <c r="G5" s="12"/>
    </row>
    <row r="6" spans="1:8" x14ac:dyDescent="0.35">
      <c r="A6" s="13"/>
      <c r="B6" s="32"/>
      <c r="C6" s="32"/>
      <c r="D6" s="14"/>
      <c r="E6" s="15"/>
      <c r="F6" s="16"/>
      <c r="G6" s="16"/>
    </row>
    <row r="7" spans="1:8" x14ac:dyDescent="0.35">
      <c r="A7" s="17" t="s">
        <v>130</v>
      </c>
      <c r="B7" s="32"/>
      <c r="C7" s="32"/>
      <c r="D7" s="14"/>
      <c r="E7" s="15" t="s">
        <v>131</v>
      </c>
      <c r="F7" s="16" t="s">
        <v>131</v>
      </c>
      <c r="G7" s="16"/>
    </row>
    <row r="8" spans="1:8" x14ac:dyDescent="0.35">
      <c r="A8" s="13"/>
      <c r="B8" s="32"/>
      <c r="C8" s="32"/>
      <c r="D8" s="14"/>
      <c r="E8" s="15"/>
      <c r="F8" s="16"/>
      <c r="G8" s="16"/>
    </row>
    <row r="9" spans="1:8" x14ac:dyDescent="0.35">
      <c r="A9" s="17" t="s">
        <v>197</v>
      </c>
      <c r="B9" s="32"/>
      <c r="C9" s="32"/>
      <c r="D9" s="14"/>
      <c r="E9" s="15"/>
      <c r="F9" s="16"/>
      <c r="G9" s="16"/>
    </row>
    <row r="10" spans="1:8" x14ac:dyDescent="0.35">
      <c r="A10" s="13"/>
      <c r="B10" s="32"/>
      <c r="C10" s="32"/>
      <c r="D10" s="14"/>
      <c r="E10" s="15"/>
      <c r="F10" s="16"/>
      <c r="G10" s="16"/>
    </row>
    <row r="11" spans="1:8" x14ac:dyDescent="0.35">
      <c r="A11" s="17" t="s">
        <v>929</v>
      </c>
      <c r="B11" s="32"/>
      <c r="C11" s="32"/>
      <c r="D11" s="14"/>
      <c r="E11" s="15"/>
      <c r="F11" s="16"/>
      <c r="G11" s="16"/>
    </row>
    <row r="12" spans="1:8" x14ac:dyDescent="0.35">
      <c r="A12" s="13" t="s">
        <v>3001</v>
      </c>
      <c r="B12" s="32" t="s">
        <v>3002</v>
      </c>
      <c r="C12" s="32" t="s">
        <v>281</v>
      </c>
      <c r="D12" s="14">
        <v>25000000</v>
      </c>
      <c r="E12" s="15">
        <v>24964.98</v>
      </c>
      <c r="F12" s="16">
        <v>4.5499999999999999E-2</v>
      </c>
      <c r="G12" s="16">
        <v>6.4009999999999997E-2</v>
      </c>
    </row>
    <row r="13" spans="1:8" x14ac:dyDescent="0.35">
      <c r="A13" s="13" t="s">
        <v>3003</v>
      </c>
      <c r="B13" s="32" t="s">
        <v>3004</v>
      </c>
      <c r="C13" s="32" t="s">
        <v>281</v>
      </c>
      <c r="D13" s="14">
        <v>25000000</v>
      </c>
      <c r="E13" s="15">
        <v>24781.4</v>
      </c>
      <c r="F13" s="16">
        <v>4.5100000000000001E-2</v>
      </c>
      <c r="G13" s="16">
        <v>6.4397999999999997E-2</v>
      </c>
    </row>
    <row r="14" spans="1:8" x14ac:dyDescent="0.35">
      <c r="A14" s="13" t="s">
        <v>930</v>
      </c>
      <c r="B14" s="32" t="s">
        <v>931</v>
      </c>
      <c r="C14" s="32" t="s">
        <v>281</v>
      </c>
      <c r="D14" s="14">
        <v>15000000</v>
      </c>
      <c r="E14" s="15">
        <v>14905.34</v>
      </c>
      <c r="F14" s="16">
        <v>2.7199999999999998E-2</v>
      </c>
      <c r="G14" s="16">
        <v>6.4397999999999997E-2</v>
      </c>
    </row>
    <row r="15" spans="1:8" x14ac:dyDescent="0.35">
      <c r="A15" s="13" t="s">
        <v>3005</v>
      </c>
      <c r="B15" s="32" t="s">
        <v>3006</v>
      </c>
      <c r="C15" s="32" t="s">
        <v>281</v>
      </c>
      <c r="D15" s="14">
        <v>10000000</v>
      </c>
      <c r="E15" s="15">
        <v>9973.77</v>
      </c>
      <c r="F15" s="16">
        <v>1.8200000000000001E-2</v>
      </c>
      <c r="G15" s="16">
        <v>6.3993999999999995E-2</v>
      </c>
    </row>
    <row r="16" spans="1:8" x14ac:dyDescent="0.35">
      <c r="A16" s="13" t="s">
        <v>3007</v>
      </c>
      <c r="B16" s="32" t="s">
        <v>3008</v>
      </c>
      <c r="C16" s="32" t="s">
        <v>281</v>
      </c>
      <c r="D16" s="14">
        <v>10000000</v>
      </c>
      <c r="E16" s="15">
        <v>9949.41</v>
      </c>
      <c r="F16" s="16">
        <v>1.8100000000000002E-2</v>
      </c>
      <c r="G16" s="16">
        <v>6.3996999999999998E-2</v>
      </c>
    </row>
    <row r="17" spans="1:7" x14ac:dyDescent="0.35">
      <c r="A17" s="13" t="s">
        <v>3009</v>
      </c>
      <c r="B17" s="32" t="s">
        <v>3010</v>
      </c>
      <c r="C17" s="32" t="s">
        <v>281</v>
      </c>
      <c r="D17" s="14">
        <v>10000000</v>
      </c>
      <c r="E17" s="15">
        <v>9936.89</v>
      </c>
      <c r="F17" s="16">
        <v>1.8100000000000002E-2</v>
      </c>
      <c r="G17" s="16">
        <v>6.4397999999999997E-2</v>
      </c>
    </row>
    <row r="18" spans="1:7" x14ac:dyDescent="0.35">
      <c r="A18" s="13" t="s">
        <v>3011</v>
      </c>
      <c r="B18" s="32" t="s">
        <v>3012</v>
      </c>
      <c r="C18" s="32" t="s">
        <v>281</v>
      </c>
      <c r="D18" s="14">
        <v>7500000</v>
      </c>
      <c r="E18" s="15">
        <v>7416.13</v>
      </c>
      <c r="F18" s="16">
        <v>1.35E-2</v>
      </c>
      <c r="G18" s="16">
        <v>6.4499000000000001E-2</v>
      </c>
    </row>
    <row r="19" spans="1:7" x14ac:dyDescent="0.35">
      <c r="A19" s="13" t="s">
        <v>1934</v>
      </c>
      <c r="B19" s="32" t="s">
        <v>1935</v>
      </c>
      <c r="C19" s="32" t="s">
        <v>281</v>
      </c>
      <c r="D19" s="14">
        <v>5000000</v>
      </c>
      <c r="E19" s="15">
        <v>4986.01</v>
      </c>
      <c r="F19" s="16">
        <v>9.1000000000000004E-3</v>
      </c>
      <c r="G19" s="16">
        <v>6.4019999999999994E-2</v>
      </c>
    </row>
    <row r="20" spans="1:7" x14ac:dyDescent="0.35">
      <c r="A20" s="13" t="s">
        <v>1936</v>
      </c>
      <c r="B20" s="32" t="s">
        <v>1937</v>
      </c>
      <c r="C20" s="32" t="s">
        <v>281</v>
      </c>
      <c r="D20" s="14">
        <v>5000000</v>
      </c>
      <c r="E20" s="15">
        <v>4980.79</v>
      </c>
      <c r="F20" s="16">
        <v>9.1000000000000004E-3</v>
      </c>
      <c r="G20" s="16">
        <v>6.4005000000000006E-2</v>
      </c>
    </row>
    <row r="21" spans="1:7" x14ac:dyDescent="0.35">
      <c r="A21" s="13" t="s">
        <v>3013</v>
      </c>
      <c r="B21" s="32" t="s">
        <v>3014</v>
      </c>
      <c r="C21" s="32" t="s">
        <v>281</v>
      </c>
      <c r="D21" s="14">
        <v>2500000</v>
      </c>
      <c r="E21" s="15">
        <v>2490.3200000000002</v>
      </c>
      <c r="F21" s="16">
        <v>4.4999999999999997E-3</v>
      </c>
      <c r="G21" s="16">
        <v>6.4505999999999994E-2</v>
      </c>
    </row>
    <row r="22" spans="1:7" x14ac:dyDescent="0.35">
      <c r="A22" s="13" t="s">
        <v>3015</v>
      </c>
      <c r="B22" s="32" t="s">
        <v>3016</v>
      </c>
      <c r="C22" s="32" t="s">
        <v>281</v>
      </c>
      <c r="D22" s="14">
        <v>2500000</v>
      </c>
      <c r="E22" s="15">
        <v>2487.35</v>
      </c>
      <c r="F22" s="16">
        <v>4.4999999999999997E-3</v>
      </c>
      <c r="G22" s="16">
        <v>6.3996999999999998E-2</v>
      </c>
    </row>
    <row r="23" spans="1:7" x14ac:dyDescent="0.35">
      <c r="A23" s="17" t="s">
        <v>193</v>
      </c>
      <c r="B23" s="33"/>
      <c r="C23" s="33"/>
      <c r="D23" s="18"/>
      <c r="E23" s="19">
        <v>116872.39</v>
      </c>
      <c r="F23" s="20">
        <v>0.21290000000000001</v>
      </c>
      <c r="G23" s="21"/>
    </row>
    <row r="24" spans="1:7" x14ac:dyDescent="0.35">
      <c r="A24" s="17" t="s">
        <v>198</v>
      </c>
      <c r="B24" s="32"/>
      <c r="C24" s="32"/>
      <c r="D24" s="14"/>
      <c r="E24" s="15"/>
      <c r="F24" s="16"/>
      <c r="G24" s="16"/>
    </row>
    <row r="25" spans="1:7" x14ac:dyDescent="0.35">
      <c r="A25" s="13" t="s">
        <v>3017</v>
      </c>
      <c r="B25" s="32" t="s">
        <v>3018</v>
      </c>
      <c r="C25" s="32" t="s">
        <v>1583</v>
      </c>
      <c r="D25" s="14">
        <v>20000000</v>
      </c>
      <c r="E25" s="15">
        <v>19885.46</v>
      </c>
      <c r="F25" s="16">
        <v>3.6200000000000003E-2</v>
      </c>
      <c r="G25" s="16">
        <v>7.2496000000000005E-2</v>
      </c>
    </row>
    <row r="26" spans="1:7" x14ac:dyDescent="0.35">
      <c r="A26" s="13" t="s">
        <v>3019</v>
      </c>
      <c r="B26" s="32" t="s">
        <v>3020</v>
      </c>
      <c r="C26" s="32" t="s">
        <v>1583</v>
      </c>
      <c r="D26" s="14">
        <v>20000000</v>
      </c>
      <c r="E26" s="15">
        <v>19679.46</v>
      </c>
      <c r="F26" s="16">
        <v>3.5900000000000001E-2</v>
      </c>
      <c r="G26" s="16">
        <v>7.2501999999999997E-2</v>
      </c>
    </row>
    <row r="27" spans="1:7" x14ac:dyDescent="0.35">
      <c r="A27" s="13" t="s">
        <v>1581</v>
      </c>
      <c r="B27" s="32" t="s">
        <v>1582</v>
      </c>
      <c r="C27" s="32" t="s">
        <v>1583</v>
      </c>
      <c r="D27" s="14">
        <v>17500000</v>
      </c>
      <c r="E27" s="15">
        <v>17243.12</v>
      </c>
      <c r="F27" s="16">
        <v>3.1399999999999997E-2</v>
      </c>
      <c r="G27" s="16">
        <v>7.2501999999999997E-2</v>
      </c>
    </row>
    <row r="28" spans="1:7" x14ac:dyDescent="0.35">
      <c r="A28" s="13" t="s">
        <v>1429</v>
      </c>
      <c r="B28" s="32" t="s">
        <v>1430</v>
      </c>
      <c r="C28" s="32" t="s">
        <v>201</v>
      </c>
      <c r="D28" s="14">
        <v>17500000</v>
      </c>
      <c r="E28" s="15">
        <v>17231.2</v>
      </c>
      <c r="F28" s="16">
        <v>3.1399999999999997E-2</v>
      </c>
      <c r="G28" s="16">
        <v>7.2997999999999993E-2</v>
      </c>
    </row>
    <row r="29" spans="1:7" x14ac:dyDescent="0.35">
      <c r="A29" s="13" t="s">
        <v>3021</v>
      </c>
      <c r="B29" s="32" t="s">
        <v>3022</v>
      </c>
      <c r="C29" s="32" t="s">
        <v>201</v>
      </c>
      <c r="D29" s="14">
        <v>12500000</v>
      </c>
      <c r="E29" s="15">
        <v>12459.99</v>
      </c>
      <c r="F29" s="16">
        <v>2.2700000000000001E-2</v>
      </c>
      <c r="G29" s="16">
        <v>7.3257000000000003E-2</v>
      </c>
    </row>
    <row r="30" spans="1:7" x14ac:dyDescent="0.35">
      <c r="A30" s="13" t="s">
        <v>3023</v>
      </c>
      <c r="B30" s="32" t="s">
        <v>3024</v>
      </c>
      <c r="C30" s="32" t="s">
        <v>201</v>
      </c>
      <c r="D30" s="14">
        <v>10000000</v>
      </c>
      <c r="E30" s="15">
        <v>9976.11</v>
      </c>
      <c r="F30" s="16">
        <v>1.8200000000000001E-2</v>
      </c>
      <c r="G30" s="16">
        <v>7.2839000000000001E-2</v>
      </c>
    </row>
    <row r="31" spans="1:7" x14ac:dyDescent="0.35">
      <c r="A31" s="13" t="s">
        <v>3025</v>
      </c>
      <c r="B31" s="32" t="s">
        <v>3026</v>
      </c>
      <c r="C31" s="32" t="s">
        <v>201</v>
      </c>
      <c r="D31" s="14">
        <v>10000000</v>
      </c>
      <c r="E31" s="15">
        <v>9939.9500000000007</v>
      </c>
      <c r="F31" s="16">
        <v>1.8100000000000002E-2</v>
      </c>
      <c r="G31" s="16">
        <v>7.3501999999999998E-2</v>
      </c>
    </row>
    <row r="32" spans="1:7" x14ac:dyDescent="0.35">
      <c r="A32" s="13" t="s">
        <v>3027</v>
      </c>
      <c r="B32" s="32" t="s">
        <v>3028</v>
      </c>
      <c r="C32" s="32" t="s">
        <v>1588</v>
      </c>
      <c r="D32" s="14">
        <v>10000000</v>
      </c>
      <c r="E32" s="15">
        <v>9872.5400000000009</v>
      </c>
      <c r="F32" s="16">
        <v>1.7999999999999999E-2</v>
      </c>
      <c r="G32" s="16">
        <v>7.2498000000000007E-2</v>
      </c>
    </row>
    <row r="33" spans="1:7" x14ac:dyDescent="0.35">
      <c r="A33" s="13" t="s">
        <v>3029</v>
      </c>
      <c r="B33" s="32" t="s">
        <v>3030</v>
      </c>
      <c r="C33" s="32" t="s">
        <v>201</v>
      </c>
      <c r="D33" s="14">
        <v>10000000</v>
      </c>
      <c r="E33" s="15">
        <v>9859.99</v>
      </c>
      <c r="F33" s="16">
        <v>1.7999999999999999E-2</v>
      </c>
      <c r="G33" s="16">
        <v>7.2998999999999994E-2</v>
      </c>
    </row>
    <row r="34" spans="1:7" x14ac:dyDescent="0.35">
      <c r="A34" s="13" t="s">
        <v>3031</v>
      </c>
      <c r="B34" s="32" t="s">
        <v>3032</v>
      </c>
      <c r="C34" s="32" t="s">
        <v>201</v>
      </c>
      <c r="D34" s="14">
        <v>10000000</v>
      </c>
      <c r="E34" s="15">
        <v>9839.2999999999993</v>
      </c>
      <c r="F34" s="16">
        <v>1.7899999999999999E-2</v>
      </c>
      <c r="G34" s="16">
        <v>7.2699E-2</v>
      </c>
    </row>
    <row r="35" spans="1:7" x14ac:dyDescent="0.35">
      <c r="A35" s="13" t="s">
        <v>3033</v>
      </c>
      <c r="B35" s="32" t="s">
        <v>3034</v>
      </c>
      <c r="C35" s="32" t="s">
        <v>1588</v>
      </c>
      <c r="D35" s="14">
        <v>7500000</v>
      </c>
      <c r="E35" s="15">
        <v>7418.81</v>
      </c>
      <c r="F35" s="16">
        <v>1.35E-2</v>
      </c>
      <c r="G35" s="16">
        <v>7.2635000000000005E-2</v>
      </c>
    </row>
    <row r="36" spans="1:7" x14ac:dyDescent="0.35">
      <c r="A36" s="13" t="s">
        <v>3035</v>
      </c>
      <c r="B36" s="32" t="s">
        <v>3036</v>
      </c>
      <c r="C36" s="32" t="s">
        <v>201</v>
      </c>
      <c r="D36" s="14">
        <v>7500000</v>
      </c>
      <c r="E36" s="15">
        <v>7404.41</v>
      </c>
      <c r="F36" s="16">
        <v>1.35E-2</v>
      </c>
      <c r="G36" s="16">
        <v>7.2498000000000007E-2</v>
      </c>
    </row>
    <row r="37" spans="1:7" x14ac:dyDescent="0.35">
      <c r="A37" s="13" t="s">
        <v>3037</v>
      </c>
      <c r="B37" s="32" t="s">
        <v>3038</v>
      </c>
      <c r="C37" s="32" t="s">
        <v>201</v>
      </c>
      <c r="D37" s="14">
        <v>5000000</v>
      </c>
      <c r="E37" s="15">
        <v>4985.16</v>
      </c>
      <c r="F37" s="16">
        <v>9.1000000000000004E-3</v>
      </c>
      <c r="G37" s="16">
        <v>7.2449E-2</v>
      </c>
    </row>
    <row r="38" spans="1:7" x14ac:dyDescent="0.35">
      <c r="A38" s="13" t="s">
        <v>3039</v>
      </c>
      <c r="B38" s="32" t="s">
        <v>3040</v>
      </c>
      <c r="C38" s="32" t="s">
        <v>201</v>
      </c>
      <c r="D38" s="14">
        <v>5000000</v>
      </c>
      <c r="E38" s="15">
        <v>4984.8999999999996</v>
      </c>
      <c r="F38" s="16">
        <v>9.1000000000000004E-3</v>
      </c>
      <c r="G38" s="16">
        <v>7.3708999999999997E-2</v>
      </c>
    </row>
    <row r="39" spans="1:7" x14ac:dyDescent="0.35">
      <c r="A39" s="13" t="s">
        <v>3041</v>
      </c>
      <c r="B39" s="32" t="s">
        <v>3042</v>
      </c>
      <c r="C39" s="32" t="s">
        <v>201</v>
      </c>
      <c r="D39" s="14">
        <v>5000000</v>
      </c>
      <c r="E39" s="15">
        <v>4979.1899999999996</v>
      </c>
      <c r="F39" s="16">
        <v>9.1000000000000004E-3</v>
      </c>
      <c r="G39" s="16">
        <v>7.2650999999999993E-2</v>
      </c>
    </row>
    <row r="40" spans="1:7" x14ac:dyDescent="0.35">
      <c r="A40" s="13" t="s">
        <v>3043</v>
      </c>
      <c r="B40" s="32" t="s">
        <v>3044</v>
      </c>
      <c r="C40" s="32" t="s">
        <v>201</v>
      </c>
      <c r="D40" s="14">
        <v>5000000</v>
      </c>
      <c r="E40" s="15">
        <v>4971.3599999999997</v>
      </c>
      <c r="F40" s="16">
        <v>9.1000000000000004E-3</v>
      </c>
      <c r="G40" s="16">
        <v>7.2509000000000004E-2</v>
      </c>
    </row>
    <row r="41" spans="1:7" x14ac:dyDescent="0.35">
      <c r="A41" s="13" t="s">
        <v>3045</v>
      </c>
      <c r="B41" s="32" t="s">
        <v>3046</v>
      </c>
      <c r="C41" s="32" t="s">
        <v>201</v>
      </c>
      <c r="D41" s="14">
        <v>5000000</v>
      </c>
      <c r="E41" s="15">
        <v>4967.4399999999996</v>
      </c>
      <c r="F41" s="16">
        <v>8.9999999999999993E-3</v>
      </c>
      <c r="G41" s="16">
        <v>7.2498999999999994E-2</v>
      </c>
    </row>
    <row r="42" spans="1:7" x14ac:dyDescent="0.35">
      <c r="A42" s="13" t="s">
        <v>3047</v>
      </c>
      <c r="B42" s="32" t="s">
        <v>3048</v>
      </c>
      <c r="C42" s="32" t="s">
        <v>201</v>
      </c>
      <c r="D42" s="14">
        <v>5000000</v>
      </c>
      <c r="E42" s="15">
        <v>4924.22</v>
      </c>
      <c r="F42" s="16">
        <v>8.9999999999999993E-3</v>
      </c>
      <c r="G42" s="16">
        <v>7.2949E-2</v>
      </c>
    </row>
    <row r="43" spans="1:7" x14ac:dyDescent="0.35">
      <c r="A43" s="13" t="s">
        <v>3049</v>
      </c>
      <c r="B43" s="32" t="s">
        <v>3050</v>
      </c>
      <c r="C43" s="32" t="s">
        <v>1588</v>
      </c>
      <c r="D43" s="14">
        <v>2500000</v>
      </c>
      <c r="E43" s="15">
        <v>2475.37</v>
      </c>
      <c r="F43" s="16">
        <v>4.4999999999999997E-3</v>
      </c>
      <c r="G43" s="16">
        <v>7.2635000000000005E-2</v>
      </c>
    </row>
    <row r="44" spans="1:7" x14ac:dyDescent="0.35">
      <c r="A44" s="17" t="s">
        <v>193</v>
      </c>
      <c r="B44" s="33"/>
      <c r="C44" s="33"/>
      <c r="D44" s="18"/>
      <c r="E44" s="19">
        <v>183097.98</v>
      </c>
      <c r="F44" s="20">
        <v>0.3337</v>
      </c>
      <c r="G44" s="21"/>
    </row>
    <row r="45" spans="1:7" x14ac:dyDescent="0.35">
      <c r="A45" s="13"/>
      <c r="B45" s="32"/>
      <c r="C45" s="32"/>
      <c r="D45" s="14"/>
      <c r="E45" s="15"/>
      <c r="F45" s="16"/>
      <c r="G45" s="16"/>
    </row>
    <row r="46" spans="1:7" x14ac:dyDescent="0.35">
      <c r="A46" s="17" t="s">
        <v>202</v>
      </c>
      <c r="B46" s="32"/>
      <c r="C46" s="32"/>
      <c r="D46" s="14"/>
      <c r="E46" s="15"/>
      <c r="F46" s="16"/>
      <c r="G46" s="16"/>
    </row>
    <row r="47" spans="1:7" x14ac:dyDescent="0.35">
      <c r="A47" s="13" t="s">
        <v>3051</v>
      </c>
      <c r="B47" s="32" t="s">
        <v>3052</v>
      </c>
      <c r="C47" s="32" t="s">
        <v>201</v>
      </c>
      <c r="D47" s="14">
        <v>30000000</v>
      </c>
      <c r="E47" s="15">
        <v>29916.06</v>
      </c>
      <c r="F47" s="16">
        <v>5.45E-2</v>
      </c>
      <c r="G47" s="16">
        <v>7.3152999999999996E-2</v>
      </c>
    </row>
    <row r="48" spans="1:7" x14ac:dyDescent="0.35">
      <c r="A48" s="13" t="s">
        <v>1940</v>
      </c>
      <c r="B48" s="32" t="s">
        <v>1941</v>
      </c>
      <c r="C48" s="32" t="s">
        <v>201</v>
      </c>
      <c r="D48" s="14">
        <v>20000000</v>
      </c>
      <c r="E48" s="15">
        <v>20000</v>
      </c>
      <c r="F48" s="16">
        <v>3.6400000000000002E-2</v>
      </c>
      <c r="G48" s="16">
        <v>7.2645000000000001E-2</v>
      </c>
    </row>
    <row r="49" spans="1:7" x14ac:dyDescent="0.35">
      <c r="A49" s="13" t="s">
        <v>3053</v>
      </c>
      <c r="B49" s="32" t="s">
        <v>3054</v>
      </c>
      <c r="C49" s="32" t="s">
        <v>201</v>
      </c>
      <c r="D49" s="14">
        <v>20000000</v>
      </c>
      <c r="E49" s="15">
        <v>19742.86</v>
      </c>
      <c r="F49" s="16">
        <v>3.5999999999999997E-2</v>
      </c>
      <c r="G49" s="16">
        <v>7.3139999999999997E-2</v>
      </c>
    </row>
    <row r="50" spans="1:7" x14ac:dyDescent="0.35">
      <c r="A50" s="13" t="s">
        <v>3055</v>
      </c>
      <c r="B50" s="32" t="s">
        <v>3056</v>
      </c>
      <c r="C50" s="32" t="s">
        <v>201</v>
      </c>
      <c r="D50" s="14">
        <v>15000000</v>
      </c>
      <c r="E50" s="15">
        <v>14971.97</v>
      </c>
      <c r="F50" s="16">
        <v>2.7300000000000001E-2</v>
      </c>
      <c r="G50" s="16">
        <v>7.5961000000000001E-2</v>
      </c>
    </row>
    <row r="51" spans="1:7" x14ac:dyDescent="0.35">
      <c r="A51" s="13" t="s">
        <v>3057</v>
      </c>
      <c r="B51" s="32" t="s">
        <v>3058</v>
      </c>
      <c r="C51" s="32" t="s">
        <v>201</v>
      </c>
      <c r="D51" s="14">
        <v>10000000</v>
      </c>
      <c r="E51" s="15">
        <v>9976.2999999999993</v>
      </c>
      <c r="F51" s="16">
        <v>1.8200000000000001E-2</v>
      </c>
      <c r="G51" s="16">
        <v>7.2259000000000004E-2</v>
      </c>
    </row>
    <row r="52" spans="1:7" x14ac:dyDescent="0.35">
      <c r="A52" s="13" t="s">
        <v>3059</v>
      </c>
      <c r="B52" s="32" t="s">
        <v>3060</v>
      </c>
      <c r="C52" s="32" t="s">
        <v>1588</v>
      </c>
      <c r="D52" s="14">
        <v>10000000</v>
      </c>
      <c r="E52" s="15">
        <v>9967.7099999999991</v>
      </c>
      <c r="F52" s="16">
        <v>1.8200000000000001E-2</v>
      </c>
      <c r="G52" s="16">
        <v>7.3899999999999993E-2</v>
      </c>
    </row>
    <row r="53" spans="1:7" x14ac:dyDescent="0.35">
      <c r="A53" s="13" t="s">
        <v>3061</v>
      </c>
      <c r="B53" s="32" t="s">
        <v>3062</v>
      </c>
      <c r="C53" s="32" t="s">
        <v>201</v>
      </c>
      <c r="D53" s="14">
        <v>10000000</v>
      </c>
      <c r="E53" s="15">
        <v>9933.99</v>
      </c>
      <c r="F53" s="16">
        <v>1.8100000000000002E-2</v>
      </c>
      <c r="G53" s="16">
        <v>7.3496000000000006E-2</v>
      </c>
    </row>
    <row r="54" spans="1:7" x14ac:dyDescent="0.35">
      <c r="A54" s="13" t="s">
        <v>3063</v>
      </c>
      <c r="B54" s="32" t="s">
        <v>3064</v>
      </c>
      <c r="C54" s="32" t="s">
        <v>201</v>
      </c>
      <c r="D54" s="14">
        <v>10000000</v>
      </c>
      <c r="E54" s="15">
        <v>9928.86</v>
      </c>
      <c r="F54" s="16">
        <v>1.8100000000000002E-2</v>
      </c>
      <c r="G54" s="16">
        <v>7.2650000000000006E-2</v>
      </c>
    </row>
    <row r="55" spans="1:7" x14ac:dyDescent="0.35">
      <c r="A55" s="13" t="s">
        <v>3065</v>
      </c>
      <c r="B55" s="32" t="s">
        <v>3066</v>
      </c>
      <c r="C55" s="32" t="s">
        <v>201</v>
      </c>
      <c r="D55" s="14">
        <v>10000000</v>
      </c>
      <c r="E55" s="15">
        <v>9925.6</v>
      </c>
      <c r="F55" s="16">
        <v>1.8100000000000002E-2</v>
      </c>
      <c r="G55" s="16">
        <v>7.3950000000000002E-2</v>
      </c>
    </row>
    <row r="56" spans="1:7" x14ac:dyDescent="0.35">
      <c r="A56" s="13" t="s">
        <v>3067</v>
      </c>
      <c r="B56" s="32" t="s">
        <v>3068</v>
      </c>
      <c r="C56" s="32" t="s">
        <v>1588</v>
      </c>
      <c r="D56" s="14">
        <v>10000000</v>
      </c>
      <c r="E56" s="15">
        <v>9924.39</v>
      </c>
      <c r="F56" s="16">
        <v>1.8100000000000002E-2</v>
      </c>
      <c r="G56" s="16">
        <v>7.5162000000000007E-2</v>
      </c>
    </row>
    <row r="57" spans="1:7" x14ac:dyDescent="0.35">
      <c r="A57" s="13" t="s">
        <v>3069</v>
      </c>
      <c r="B57" s="32" t="s">
        <v>3070</v>
      </c>
      <c r="C57" s="32" t="s">
        <v>201</v>
      </c>
      <c r="D57" s="14">
        <v>10000000</v>
      </c>
      <c r="E57" s="15">
        <v>9913.19</v>
      </c>
      <c r="F57" s="16">
        <v>1.8100000000000002E-2</v>
      </c>
      <c r="G57" s="16">
        <v>7.2648000000000004E-2</v>
      </c>
    </row>
    <row r="58" spans="1:7" x14ac:dyDescent="0.35">
      <c r="A58" s="13" t="s">
        <v>3071</v>
      </c>
      <c r="B58" s="32" t="s">
        <v>3072</v>
      </c>
      <c r="C58" s="32" t="s">
        <v>201</v>
      </c>
      <c r="D58" s="14">
        <v>10000000</v>
      </c>
      <c r="E58" s="15">
        <v>9904.5400000000009</v>
      </c>
      <c r="F58" s="16">
        <v>1.7999999999999999E-2</v>
      </c>
      <c r="G58" s="16">
        <v>7.3292999999999997E-2</v>
      </c>
    </row>
    <row r="59" spans="1:7" x14ac:dyDescent="0.35">
      <c r="A59" s="13" t="s">
        <v>3073</v>
      </c>
      <c r="B59" s="32" t="s">
        <v>3074</v>
      </c>
      <c r="C59" s="32" t="s">
        <v>201</v>
      </c>
      <c r="D59" s="14">
        <v>10000000</v>
      </c>
      <c r="E59" s="15">
        <v>9874.0499999999993</v>
      </c>
      <c r="F59" s="16">
        <v>1.7999999999999999E-2</v>
      </c>
      <c r="G59" s="16">
        <v>7.2749999999999995E-2</v>
      </c>
    </row>
    <row r="60" spans="1:7" x14ac:dyDescent="0.35">
      <c r="A60" s="13" t="s">
        <v>3075</v>
      </c>
      <c r="B60" s="32" t="s">
        <v>3076</v>
      </c>
      <c r="C60" s="32" t="s">
        <v>201</v>
      </c>
      <c r="D60" s="14">
        <v>10000000</v>
      </c>
      <c r="E60" s="15">
        <v>9873.7900000000009</v>
      </c>
      <c r="F60" s="16">
        <v>1.7999999999999999E-2</v>
      </c>
      <c r="G60" s="16">
        <v>7.2899000000000005E-2</v>
      </c>
    </row>
    <row r="61" spans="1:7" x14ac:dyDescent="0.35">
      <c r="A61" s="13" t="s">
        <v>3077</v>
      </c>
      <c r="B61" s="32" t="s">
        <v>3078</v>
      </c>
      <c r="C61" s="32" t="s">
        <v>201</v>
      </c>
      <c r="D61" s="14">
        <v>10000000</v>
      </c>
      <c r="E61" s="15">
        <v>9865.5499999999993</v>
      </c>
      <c r="F61" s="16">
        <v>1.7999999999999999E-2</v>
      </c>
      <c r="G61" s="16">
        <v>7.3151999999999995E-2</v>
      </c>
    </row>
    <row r="62" spans="1:7" x14ac:dyDescent="0.35">
      <c r="A62" s="13" t="s">
        <v>3079</v>
      </c>
      <c r="B62" s="32" t="s">
        <v>3080</v>
      </c>
      <c r="C62" s="32" t="s">
        <v>1588</v>
      </c>
      <c r="D62" s="14">
        <v>10000000</v>
      </c>
      <c r="E62" s="15">
        <v>9863.06</v>
      </c>
      <c r="F62" s="16">
        <v>1.7999999999999999E-2</v>
      </c>
      <c r="G62" s="16">
        <v>7.3447999999999999E-2</v>
      </c>
    </row>
    <row r="63" spans="1:7" x14ac:dyDescent="0.35">
      <c r="A63" s="13" t="s">
        <v>3081</v>
      </c>
      <c r="B63" s="32" t="s">
        <v>3082</v>
      </c>
      <c r="C63" s="32" t="s">
        <v>201</v>
      </c>
      <c r="D63" s="14">
        <v>10000000</v>
      </c>
      <c r="E63" s="15">
        <v>9843.59</v>
      </c>
      <c r="F63" s="16">
        <v>1.7899999999999999E-2</v>
      </c>
      <c r="G63" s="16">
        <v>7.6314000000000007E-2</v>
      </c>
    </row>
    <row r="64" spans="1:7" x14ac:dyDescent="0.35">
      <c r="A64" s="13" t="s">
        <v>3083</v>
      </c>
      <c r="B64" s="32" t="s">
        <v>3084</v>
      </c>
      <c r="C64" s="32" t="s">
        <v>201</v>
      </c>
      <c r="D64" s="14">
        <v>10000000</v>
      </c>
      <c r="E64" s="15">
        <v>9843.39</v>
      </c>
      <c r="F64" s="16">
        <v>1.7899999999999999E-2</v>
      </c>
      <c r="G64" s="16">
        <v>7.6412999999999995E-2</v>
      </c>
    </row>
    <row r="65" spans="1:7" x14ac:dyDescent="0.35">
      <c r="A65" s="13" t="s">
        <v>3085</v>
      </c>
      <c r="B65" s="32" t="s">
        <v>3086</v>
      </c>
      <c r="C65" s="32" t="s">
        <v>201</v>
      </c>
      <c r="D65" s="14">
        <v>10000000</v>
      </c>
      <c r="E65" s="15">
        <v>9828.09</v>
      </c>
      <c r="F65" s="16">
        <v>1.7899999999999999E-2</v>
      </c>
      <c r="G65" s="16">
        <v>7.7862000000000001E-2</v>
      </c>
    </row>
    <row r="66" spans="1:7" x14ac:dyDescent="0.35">
      <c r="A66" s="13" t="s">
        <v>3087</v>
      </c>
      <c r="B66" s="32" t="s">
        <v>3088</v>
      </c>
      <c r="C66" s="32" t="s">
        <v>201</v>
      </c>
      <c r="D66" s="14">
        <v>7500000</v>
      </c>
      <c r="E66" s="15">
        <v>7424.94</v>
      </c>
      <c r="F66" s="16">
        <v>1.35E-2</v>
      </c>
      <c r="G66" s="16">
        <v>7.3797000000000001E-2</v>
      </c>
    </row>
    <row r="67" spans="1:7" x14ac:dyDescent="0.35">
      <c r="A67" s="13" t="s">
        <v>3089</v>
      </c>
      <c r="B67" s="32" t="s">
        <v>3090</v>
      </c>
      <c r="C67" s="32" t="s">
        <v>201</v>
      </c>
      <c r="D67" s="14">
        <v>7500000</v>
      </c>
      <c r="E67" s="15">
        <v>7414.55</v>
      </c>
      <c r="F67" s="16">
        <v>1.35E-2</v>
      </c>
      <c r="G67" s="16">
        <v>7.3802000000000006E-2</v>
      </c>
    </row>
    <row r="68" spans="1:7" x14ac:dyDescent="0.35">
      <c r="A68" s="13" t="s">
        <v>3091</v>
      </c>
      <c r="B68" s="32" t="s">
        <v>3092</v>
      </c>
      <c r="C68" s="32" t="s">
        <v>201</v>
      </c>
      <c r="D68" s="14">
        <v>7500000</v>
      </c>
      <c r="E68" s="15">
        <v>7411.85</v>
      </c>
      <c r="F68" s="16">
        <v>1.35E-2</v>
      </c>
      <c r="G68" s="16">
        <v>7.6161999999999994E-2</v>
      </c>
    </row>
    <row r="69" spans="1:7" x14ac:dyDescent="0.35">
      <c r="A69" s="13" t="s">
        <v>3093</v>
      </c>
      <c r="B69" s="32" t="s">
        <v>3094</v>
      </c>
      <c r="C69" s="32" t="s">
        <v>201</v>
      </c>
      <c r="D69" s="14">
        <v>5000000</v>
      </c>
      <c r="E69" s="15">
        <v>4983.41</v>
      </c>
      <c r="F69" s="16">
        <v>9.1000000000000004E-3</v>
      </c>
      <c r="G69" s="16">
        <v>7.5954999999999995E-2</v>
      </c>
    </row>
    <row r="70" spans="1:7" x14ac:dyDescent="0.35">
      <c r="A70" s="13" t="s">
        <v>3095</v>
      </c>
      <c r="B70" s="32" t="s">
        <v>3096</v>
      </c>
      <c r="C70" s="32" t="s">
        <v>201</v>
      </c>
      <c r="D70" s="14">
        <v>5000000</v>
      </c>
      <c r="E70" s="15">
        <v>4963.87</v>
      </c>
      <c r="F70" s="16">
        <v>8.9999999999999993E-3</v>
      </c>
      <c r="G70" s="16">
        <v>7.5911000000000006E-2</v>
      </c>
    </row>
    <row r="71" spans="1:7" x14ac:dyDescent="0.35">
      <c r="A71" s="13" t="s">
        <v>3097</v>
      </c>
      <c r="B71" s="32" t="s">
        <v>3098</v>
      </c>
      <c r="C71" s="32" t="s">
        <v>201</v>
      </c>
      <c r="D71" s="14">
        <v>5000000</v>
      </c>
      <c r="E71" s="15">
        <v>4956.26</v>
      </c>
      <c r="F71" s="16">
        <v>8.9999999999999993E-3</v>
      </c>
      <c r="G71" s="16">
        <v>7.4912000000000006E-2</v>
      </c>
    </row>
    <row r="72" spans="1:7" x14ac:dyDescent="0.35">
      <c r="A72" s="13" t="s">
        <v>3099</v>
      </c>
      <c r="B72" s="32" t="s">
        <v>3100</v>
      </c>
      <c r="C72" s="32" t="s">
        <v>1588</v>
      </c>
      <c r="D72" s="14">
        <v>5000000</v>
      </c>
      <c r="E72" s="15">
        <v>4947.25</v>
      </c>
      <c r="F72" s="16">
        <v>8.9999999999999993E-3</v>
      </c>
      <c r="G72" s="16">
        <v>7.6314000000000007E-2</v>
      </c>
    </row>
    <row r="73" spans="1:7" x14ac:dyDescent="0.35">
      <c r="A73" s="13" t="s">
        <v>3101</v>
      </c>
      <c r="B73" s="32" t="s">
        <v>3102</v>
      </c>
      <c r="C73" s="32" t="s">
        <v>201</v>
      </c>
      <c r="D73" s="14">
        <v>5000000</v>
      </c>
      <c r="E73" s="15">
        <v>4945.2</v>
      </c>
      <c r="F73" s="16">
        <v>8.9999999999999993E-3</v>
      </c>
      <c r="G73" s="16">
        <v>7.4912999999999993E-2</v>
      </c>
    </row>
    <row r="74" spans="1:7" x14ac:dyDescent="0.35">
      <c r="A74" s="13" t="s">
        <v>2459</v>
      </c>
      <c r="B74" s="32" t="s">
        <v>2460</v>
      </c>
      <c r="C74" s="32" t="s">
        <v>1588</v>
      </c>
      <c r="D74" s="14">
        <v>5000000</v>
      </c>
      <c r="E74" s="15">
        <v>4937.9799999999996</v>
      </c>
      <c r="F74" s="16">
        <v>8.9999999999999993E-3</v>
      </c>
      <c r="G74" s="16">
        <v>7.5162000000000007E-2</v>
      </c>
    </row>
    <row r="75" spans="1:7" x14ac:dyDescent="0.35">
      <c r="A75" s="13" t="s">
        <v>3103</v>
      </c>
      <c r="B75" s="32" t="s">
        <v>3104</v>
      </c>
      <c r="C75" s="32" t="s">
        <v>201</v>
      </c>
      <c r="D75" s="14">
        <v>5000000</v>
      </c>
      <c r="E75" s="15">
        <v>4936.0200000000004</v>
      </c>
      <c r="F75" s="16">
        <v>8.9999999999999993E-3</v>
      </c>
      <c r="G75" s="16">
        <v>7.7562000000000006E-2</v>
      </c>
    </row>
    <row r="76" spans="1:7" x14ac:dyDescent="0.35">
      <c r="A76" s="13" t="s">
        <v>3105</v>
      </c>
      <c r="B76" s="32" t="s">
        <v>3106</v>
      </c>
      <c r="C76" s="32" t="s">
        <v>201</v>
      </c>
      <c r="D76" s="14">
        <v>5000000</v>
      </c>
      <c r="E76" s="15">
        <v>4935.46</v>
      </c>
      <c r="F76" s="16">
        <v>8.9999999999999993E-3</v>
      </c>
      <c r="G76" s="16">
        <v>7.5761999999999996E-2</v>
      </c>
    </row>
    <row r="77" spans="1:7" x14ac:dyDescent="0.35">
      <c r="A77" s="13" t="s">
        <v>3107</v>
      </c>
      <c r="B77" s="32" t="s">
        <v>3108</v>
      </c>
      <c r="C77" s="32" t="s">
        <v>201</v>
      </c>
      <c r="D77" s="14">
        <v>5000000</v>
      </c>
      <c r="E77" s="15">
        <v>4932.6899999999996</v>
      </c>
      <c r="F77" s="16">
        <v>8.9999999999999993E-3</v>
      </c>
      <c r="G77" s="16">
        <v>7.3250999999999997E-2</v>
      </c>
    </row>
    <row r="78" spans="1:7" x14ac:dyDescent="0.35">
      <c r="A78" s="13" t="s">
        <v>203</v>
      </c>
      <c r="B78" s="32" t="s">
        <v>204</v>
      </c>
      <c r="C78" s="32" t="s">
        <v>201</v>
      </c>
      <c r="D78" s="14">
        <v>5000000</v>
      </c>
      <c r="E78" s="15">
        <v>4925.55</v>
      </c>
      <c r="F78" s="16">
        <v>8.9999999999999993E-3</v>
      </c>
      <c r="G78" s="16">
        <v>7.2599999999999998E-2</v>
      </c>
    </row>
    <row r="79" spans="1:7" x14ac:dyDescent="0.35">
      <c r="A79" s="13" t="s">
        <v>3109</v>
      </c>
      <c r="B79" s="32" t="s">
        <v>3110</v>
      </c>
      <c r="C79" s="32" t="s">
        <v>201</v>
      </c>
      <c r="D79" s="14">
        <v>5000000</v>
      </c>
      <c r="E79" s="15">
        <v>4921.55</v>
      </c>
      <c r="F79" s="16">
        <v>8.9999999999999993E-3</v>
      </c>
      <c r="G79" s="16">
        <v>7.3649999999999993E-2</v>
      </c>
    </row>
    <row r="80" spans="1:7" x14ac:dyDescent="0.35">
      <c r="A80" s="13" t="s">
        <v>3111</v>
      </c>
      <c r="B80" s="32" t="s">
        <v>3112</v>
      </c>
      <c r="C80" s="32" t="s">
        <v>201</v>
      </c>
      <c r="D80" s="14">
        <v>5000000</v>
      </c>
      <c r="E80" s="15">
        <v>4921.3500000000004</v>
      </c>
      <c r="F80" s="16">
        <v>8.9999999999999993E-3</v>
      </c>
      <c r="G80" s="16">
        <v>7.5762999999999997E-2</v>
      </c>
    </row>
    <row r="81" spans="1:7" x14ac:dyDescent="0.35">
      <c r="A81" s="13" t="s">
        <v>3113</v>
      </c>
      <c r="B81" s="32" t="s">
        <v>3114</v>
      </c>
      <c r="C81" s="32" t="s">
        <v>201</v>
      </c>
      <c r="D81" s="14">
        <v>4500000</v>
      </c>
      <c r="E81" s="15">
        <v>4473</v>
      </c>
      <c r="F81" s="16">
        <v>8.0999999999999996E-3</v>
      </c>
      <c r="G81" s="16">
        <v>7.596E-2</v>
      </c>
    </row>
    <row r="82" spans="1:7" x14ac:dyDescent="0.35">
      <c r="A82" s="13" t="s">
        <v>3115</v>
      </c>
      <c r="B82" s="32" t="s">
        <v>3116</v>
      </c>
      <c r="C82" s="32" t="s">
        <v>201</v>
      </c>
      <c r="D82" s="14">
        <v>2500000</v>
      </c>
      <c r="E82" s="15">
        <v>2485.52</v>
      </c>
      <c r="F82" s="16">
        <v>4.4999999999999997E-3</v>
      </c>
      <c r="G82" s="16">
        <v>7.5962000000000002E-2</v>
      </c>
    </row>
    <row r="83" spans="1:7" x14ac:dyDescent="0.35">
      <c r="A83" s="13" t="s">
        <v>3117</v>
      </c>
      <c r="B83" s="32" t="s">
        <v>3118</v>
      </c>
      <c r="C83" s="32" t="s">
        <v>201</v>
      </c>
      <c r="D83" s="14">
        <v>2500000</v>
      </c>
      <c r="E83" s="15">
        <v>2485</v>
      </c>
      <c r="F83" s="16">
        <v>4.4999999999999997E-3</v>
      </c>
      <c r="G83" s="16">
        <v>7.596E-2</v>
      </c>
    </row>
    <row r="84" spans="1:7" x14ac:dyDescent="0.35">
      <c r="A84" s="17" t="s">
        <v>193</v>
      </c>
      <c r="B84" s="33"/>
      <c r="C84" s="33"/>
      <c r="D84" s="18"/>
      <c r="E84" s="19">
        <v>324098.44</v>
      </c>
      <c r="F84" s="20">
        <v>0.59050000000000002</v>
      </c>
      <c r="G84" s="21"/>
    </row>
    <row r="85" spans="1:7" x14ac:dyDescent="0.35">
      <c r="A85" s="13"/>
      <c r="B85" s="32"/>
      <c r="C85" s="32"/>
      <c r="D85" s="14"/>
      <c r="E85" s="15"/>
      <c r="F85" s="16"/>
      <c r="G85" s="16"/>
    </row>
    <row r="86" spans="1:7" x14ac:dyDescent="0.35">
      <c r="A86" s="24" t="s">
        <v>196</v>
      </c>
      <c r="B86" s="34"/>
      <c r="C86" s="34"/>
      <c r="D86" s="25"/>
      <c r="E86" s="19">
        <v>624068.81000000006</v>
      </c>
      <c r="F86" s="20">
        <v>1.1371</v>
      </c>
      <c r="G86" s="21"/>
    </row>
    <row r="87" spans="1:7" x14ac:dyDescent="0.35">
      <c r="A87" s="13"/>
      <c r="B87" s="32"/>
      <c r="C87" s="32"/>
      <c r="D87" s="14"/>
      <c r="E87" s="15"/>
      <c r="F87" s="16"/>
      <c r="G87" s="16"/>
    </row>
    <row r="88" spans="1:7" x14ac:dyDescent="0.35">
      <c r="A88" s="13"/>
      <c r="B88" s="32"/>
      <c r="C88" s="32"/>
      <c r="D88" s="14"/>
      <c r="E88" s="15"/>
      <c r="F88" s="16"/>
      <c r="G88" s="16"/>
    </row>
    <row r="89" spans="1:7" x14ac:dyDescent="0.35">
      <c r="A89" s="17" t="s">
        <v>675</v>
      </c>
      <c r="B89" s="32"/>
      <c r="C89" s="32"/>
      <c r="D89" s="14"/>
      <c r="E89" s="15"/>
      <c r="F89" s="16"/>
      <c r="G89" s="16"/>
    </row>
    <row r="90" spans="1:7" x14ac:dyDescent="0.35">
      <c r="A90" s="13" t="s">
        <v>676</v>
      </c>
      <c r="B90" s="32" t="s">
        <v>677</v>
      </c>
      <c r="C90" s="32"/>
      <c r="D90" s="14">
        <v>13229.966</v>
      </c>
      <c r="E90" s="15">
        <v>1434.89</v>
      </c>
      <c r="F90" s="16">
        <v>2.5999999999999999E-3</v>
      </c>
      <c r="G90" s="16"/>
    </row>
    <row r="91" spans="1:7" x14ac:dyDescent="0.35">
      <c r="A91" s="13"/>
      <c r="B91" s="32"/>
      <c r="C91" s="32"/>
      <c r="D91" s="14"/>
      <c r="E91" s="15"/>
      <c r="F91" s="16"/>
      <c r="G91" s="16"/>
    </row>
    <row r="92" spans="1:7" x14ac:dyDescent="0.35">
      <c r="A92" s="24" t="s">
        <v>196</v>
      </c>
      <c r="B92" s="34"/>
      <c r="C92" s="34"/>
      <c r="D92" s="25"/>
      <c r="E92" s="19">
        <v>1434.89</v>
      </c>
      <c r="F92" s="20">
        <v>2.5999999999999999E-3</v>
      </c>
      <c r="G92" s="21"/>
    </row>
    <row r="93" spans="1:7" x14ac:dyDescent="0.35">
      <c r="A93" s="13"/>
      <c r="B93" s="32"/>
      <c r="C93" s="32"/>
      <c r="D93" s="14"/>
      <c r="E93" s="15"/>
      <c r="F93" s="16"/>
      <c r="G93" s="16"/>
    </row>
    <row r="94" spans="1:7" x14ac:dyDescent="0.35">
      <c r="A94" s="17" t="s">
        <v>205</v>
      </c>
      <c r="B94" s="32"/>
      <c r="C94" s="32"/>
      <c r="D94" s="14"/>
      <c r="E94" s="15"/>
      <c r="F94" s="16"/>
      <c r="G94" s="16"/>
    </row>
    <row r="95" spans="1:7" x14ac:dyDescent="0.35">
      <c r="A95" s="13" t="s">
        <v>206</v>
      </c>
      <c r="B95" s="32"/>
      <c r="C95" s="32"/>
      <c r="D95" s="14"/>
      <c r="E95" s="15">
        <v>804.85</v>
      </c>
      <c r="F95" s="16">
        <v>1.5E-3</v>
      </c>
      <c r="G95" s="16">
        <v>6.6451999999999997E-2</v>
      </c>
    </row>
    <row r="96" spans="1:7" x14ac:dyDescent="0.35">
      <c r="A96" s="17" t="s">
        <v>193</v>
      </c>
      <c r="B96" s="33"/>
      <c r="C96" s="33"/>
      <c r="D96" s="18"/>
      <c r="E96" s="19">
        <v>804.85</v>
      </c>
      <c r="F96" s="20">
        <v>1.5E-3</v>
      </c>
      <c r="G96" s="21"/>
    </row>
    <row r="97" spans="1:7" x14ac:dyDescent="0.35">
      <c r="A97" s="13"/>
      <c r="B97" s="32"/>
      <c r="C97" s="32"/>
      <c r="D97" s="14"/>
      <c r="E97" s="15"/>
      <c r="F97" s="16"/>
      <c r="G97" s="16"/>
    </row>
    <row r="98" spans="1:7" x14ac:dyDescent="0.35">
      <c r="A98" s="24" t="s">
        <v>196</v>
      </c>
      <c r="B98" s="34"/>
      <c r="C98" s="34"/>
      <c r="D98" s="25"/>
      <c r="E98" s="19">
        <v>804.85</v>
      </c>
      <c r="F98" s="20">
        <v>1.5E-3</v>
      </c>
      <c r="G98" s="21"/>
    </row>
    <row r="99" spans="1:7" x14ac:dyDescent="0.35">
      <c r="A99" s="13" t="s">
        <v>207</v>
      </c>
      <c r="B99" s="32"/>
      <c r="C99" s="32"/>
      <c r="D99" s="14"/>
      <c r="E99" s="15">
        <v>0.14653179999999999</v>
      </c>
      <c r="F99" s="16">
        <v>0</v>
      </c>
      <c r="G99" s="16"/>
    </row>
    <row r="100" spans="1:7" x14ac:dyDescent="0.35">
      <c r="A100" s="13" t="s">
        <v>208</v>
      </c>
      <c r="B100" s="32"/>
      <c r="C100" s="32"/>
      <c r="D100" s="14"/>
      <c r="E100" s="36">
        <v>-77400.306531800001</v>
      </c>
      <c r="F100" s="26">
        <v>-0.14119999999999999</v>
      </c>
      <c r="G100" s="16">
        <v>6.6450999999999996E-2</v>
      </c>
    </row>
    <row r="101" spans="1:7" x14ac:dyDescent="0.35">
      <c r="A101" s="27" t="s">
        <v>209</v>
      </c>
      <c r="B101" s="35"/>
      <c r="C101" s="35"/>
      <c r="D101" s="28"/>
      <c r="E101" s="29">
        <v>548908.39</v>
      </c>
      <c r="F101" s="30">
        <v>1</v>
      </c>
      <c r="G101" s="30"/>
    </row>
    <row r="103" spans="1:7" x14ac:dyDescent="0.35">
      <c r="A103" s="1" t="s">
        <v>210</v>
      </c>
    </row>
    <row r="104" spans="1:7" x14ac:dyDescent="0.35">
      <c r="A104" s="1" t="s">
        <v>211</v>
      </c>
    </row>
    <row r="106" spans="1:7" x14ac:dyDescent="0.35">
      <c r="A106" s="1" t="s">
        <v>212</v>
      </c>
    </row>
    <row r="107" spans="1:7" x14ac:dyDescent="0.35">
      <c r="A107" s="48" t="s">
        <v>213</v>
      </c>
      <c r="B107" s="3" t="s">
        <v>131</v>
      </c>
    </row>
    <row r="108" spans="1:7" x14ac:dyDescent="0.35">
      <c r="A108" t="s">
        <v>214</v>
      </c>
    </row>
    <row r="109" spans="1:7" x14ac:dyDescent="0.35">
      <c r="A109" t="s">
        <v>215</v>
      </c>
      <c r="B109" t="s">
        <v>216</v>
      </c>
      <c r="C109" t="s">
        <v>216</v>
      </c>
    </row>
    <row r="110" spans="1:7" x14ac:dyDescent="0.35">
      <c r="B110" s="49">
        <v>45626</v>
      </c>
      <c r="C110" s="49">
        <v>45657</v>
      </c>
    </row>
    <row r="111" spans="1:7" x14ac:dyDescent="0.35">
      <c r="A111" t="s">
        <v>1641</v>
      </c>
      <c r="B111">
        <v>3271.3015</v>
      </c>
      <c r="C111">
        <v>3290.8031000000001</v>
      </c>
    </row>
    <row r="112" spans="1:7" x14ac:dyDescent="0.35">
      <c r="A112" t="s">
        <v>678</v>
      </c>
      <c r="B112">
        <v>1903.1956</v>
      </c>
      <c r="C112">
        <v>1914.5414000000001</v>
      </c>
    </row>
    <row r="113" spans="1:3" x14ac:dyDescent="0.35">
      <c r="A113" t="s">
        <v>1943</v>
      </c>
      <c r="B113">
        <v>1107.3130000000001</v>
      </c>
      <c r="C113">
        <v>1113.9141</v>
      </c>
    </row>
    <row r="114" spans="1:3" x14ac:dyDescent="0.35">
      <c r="A114" t="s">
        <v>681</v>
      </c>
      <c r="B114">
        <v>2473.9616000000001</v>
      </c>
      <c r="C114">
        <v>2475.1574999999998</v>
      </c>
    </row>
    <row r="115" spans="1:3" x14ac:dyDescent="0.35">
      <c r="A115" t="s">
        <v>515</v>
      </c>
      <c r="B115">
        <v>3271.3235</v>
      </c>
      <c r="C115">
        <v>3290.8254000000002</v>
      </c>
    </row>
    <row r="116" spans="1:3" x14ac:dyDescent="0.35">
      <c r="A116" t="s">
        <v>269</v>
      </c>
      <c r="B116">
        <v>3271.3373000000001</v>
      </c>
      <c r="C116">
        <v>3290.8389999999999</v>
      </c>
    </row>
    <row r="117" spans="1:3" x14ac:dyDescent="0.35">
      <c r="A117" t="s">
        <v>682</v>
      </c>
      <c r="B117">
        <v>1005.2003999999999</v>
      </c>
      <c r="C117">
        <v>1005.7119</v>
      </c>
    </row>
    <row r="118" spans="1:3" x14ac:dyDescent="0.35">
      <c r="A118" t="s">
        <v>683</v>
      </c>
      <c r="B118">
        <v>2174.6808999999998</v>
      </c>
      <c r="C118">
        <v>2173.0515999999998</v>
      </c>
    </row>
    <row r="119" spans="1:3" x14ac:dyDescent="0.35">
      <c r="A119" t="s">
        <v>3119</v>
      </c>
      <c r="B119">
        <v>2219.2289000000001</v>
      </c>
      <c r="C119">
        <v>2232.2215999999999</v>
      </c>
    </row>
    <row r="120" spans="1:3" x14ac:dyDescent="0.35">
      <c r="A120" t="s">
        <v>684</v>
      </c>
      <c r="B120">
        <v>1868.2824000000001</v>
      </c>
      <c r="C120">
        <v>1879.2375999999999</v>
      </c>
    </row>
    <row r="121" spans="1:3" x14ac:dyDescent="0.35">
      <c r="A121" t="s">
        <v>3120</v>
      </c>
      <c r="B121">
        <v>1187.5993000000001</v>
      </c>
      <c r="C121">
        <v>1194.5524</v>
      </c>
    </row>
    <row r="122" spans="1:3" x14ac:dyDescent="0.35">
      <c r="A122" t="s">
        <v>697</v>
      </c>
      <c r="B122">
        <v>2153.5192000000002</v>
      </c>
      <c r="C122">
        <v>2154.5571</v>
      </c>
    </row>
    <row r="123" spans="1:3" x14ac:dyDescent="0.35">
      <c r="A123" t="s">
        <v>3121</v>
      </c>
      <c r="B123">
        <v>3207.3773999999999</v>
      </c>
      <c r="C123">
        <v>3226.1556999999998</v>
      </c>
    </row>
    <row r="124" spans="1:3" x14ac:dyDescent="0.35">
      <c r="A124" t="s">
        <v>1438</v>
      </c>
      <c r="B124">
        <v>3207.3795</v>
      </c>
      <c r="C124">
        <v>3226.1579000000002</v>
      </c>
    </row>
    <row r="125" spans="1:3" x14ac:dyDescent="0.35">
      <c r="A125" t="s">
        <v>698</v>
      </c>
      <c r="B125">
        <v>1083.4032999999999</v>
      </c>
      <c r="C125">
        <v>1083.9558</v>
      </c>
    </row>
    <row r="126" spans="1:3" x14ac:dyDescent="0.35">
      <c r="A126" t="s">
        <v>699</v>
      </c>
      <c r="B126">
        <v>1198.1474000000001</v>
      </c>
      <c r="C126">
        <v>1205.1622</v>
      </c>
    </row>
    <row r="127" spans="1:3" x14ac:dyDescent="0.35">
      <c r="A127" t="s">
        <v>3122</v>
      </c>
      <c r="B127" t="s">
        <v>679</v>
      </c>
      <c r="C127" t="s">
        <v>680</v>
      </c>
    </row>
    <row r="128" spans="1:3" x14ac:dyDescent="0.35">
      <c r="A128" t="s">
        <v>3123</v>
      </c>
      <c r="B128" t="s">
        <v>679</v>
      </c>
      <c r="C128" t="s">
        <v>680</v>
      </c>
    </row>
    <row r="129" spans="1:4" x14ac:dyDescent="0.35">
      <c r="A129" t="s">
        <v>3124</v>
      </c>
      <c r="B129">
        <v>1057.9812999999999</v>
      </c>
      <c r="C129">
        <v>1057.9812999999999</v>
      </c>
    </row>
    <row r="130" spans="1:4" x14ac:dyDescent="0.35">
      <c r="A130" t="s">
        <v>3125</v>
      </c>
      <c r="B130" t="s">
        <v>679</v>
      </c>
      <c r="C130" t="s">
        <v>680</v>
      </c>
    </row>
    <row r="131" spans="1:4" x14ac:dyDescent="0.35">
      <c r="A131" t="s">
        <v>3126</v>
      </c>
      <c r="B131">
        <v>2916.8465000000001</v>
      </c>
      <c r="C131">
        <v>2933.9238999999998</v>
      </c>
    </row>
    <row r="132" spans="1:4" x14ac:dyDescent="0.35">
      <c r="A132" t="s">
        <v>3127</v>
      </c>
      <c r="B132" t="s">
        <v>679</v>
      </c>
      <c r="C132" t="s">
        <v>680</v>
      </c>
    </row>
    <row r="133" spans="1:4" x14ac:dyDescent="0.35">
      <c r="A133" t="s">
        <v>3128</v>
      </c>
      <c r="B133">
        <v>1244.7025000000001</v>
      </c>
      <c r="C133">
        <v>1245.3393000000001</v>
      </c>
    </row>
    <row r="134" spans="1:4" x14ac:dyDescent="0.35">
      <c r="A134" t="s">
        <v>3129</v>
      </c>
      <c r="B134">
        <v>1231.8677</v>
      </c>
      <c r="C134">
        <v>1230.9637</v>
      </c>
    </row>
    <row r="135" spans="1:4" x14ac:dyDescent="0.35">
      <c r="A135" t="s">
        <v>1946</v>
      </c>
      <c r="B135" t="s">
        <v>679</v>
      </c>
      <c r="C135" t="s">
        <v>680</v>
      </c>
    </row>
    <row r="136" spans="1:4" x14ac:dyDescent="0.35">
      <c r="A136" t="s">
        <v>1947</v>
      </c>
      <c r="B136" t="s">
        <v>679</v>
      </c>
      <c r="C136" t="s">
        <v>680</v>
      </c>
    </row>
    <row r="137" spans="1:4" x14ac:dyDescent="0.35">
      <c r="A137" t="s">
        <v>1948</v>
      </c>
      <c r="B137" t="s">
        <v>679</v>
      </c>
      <c r="C137" t="s">
        <v>680</v>
      </c>
    </row>
    <row r="138" spans="1:4" x14ac:dyDescent="0.35">
      <c r="A138" t="s">
        <v>1949</v>
      </c>
      <c r="B138" t="s">
        <v>679</v>
      </c>
      <c r="C138" t="s">
        <v>680</v>
      </c>
    </row>
    <row r="139" spans="1:4" x14ac:dyDescent="0.35">
      <c r="A139" t="s">
        <v>688</v>
      </c>
    </row>
    <row r="141" spans="1:4" x14ac:dyDescent="0.35">
      <c r="A141" t="s">
        <v>689</v>
      </c>
    </row>
    <row r="143" spans="1:4" x14ac:dyDescent="0.35">
      <c r="A143" s="51" t="s">
        <v>690</v>
      </c>
      <c r="B143" s="51" t="s">
        <v>691</v>
      </c>
      <c r="C143" s="51" t="s">
        <v>692</v>
      </c>
      <c r="D143" s="51" t="s">
        <v>693</v>
      </c>
    </row>
    <row r="144" spans="1:4" x14ac:dyDescent="0.35">
      <c r="A144" s="51" t="s">
        <v>694</v>
      </c>
      <c r="B144" s="51"/>
      <c r="C144" s="51">
        <v>13.522167</v>
      </c>
      <c r="D144" s="51">
        <v>13.522167</v>
      </c>
    </row>
    <row r="145" spans="1:4" x14ac:dyDescent="0.35">
      <c r="A145" s="51" t="s">
        <v>695</v>
      </c>
      <c r="B145" s="51"/>
      <c r="C145" s="51">
        <v>5.4730809999999996</v>
      </c>
      <c r="D145" s="51">
        <v>5.4730809999999996</v>
      </c>
    </row>
    <row r="146" spans="1:4" x14ac:dyDescent="0.35">
      <c r="A146" s="51" t="s">
        <v>696</v>
      </c>
      <c r="B146" s="51"/>
      <c r="C146" s="51">
        <v>14.5546288</v>
      </c>
      <c r="D146" s="51">
        <v>14.5546288</v>
      </c>
    </row>
    <row r="147" spans="1:4" x14ac:dyDescent="0.35">
      <c r="A147" s="51" t="s">
        <v>697</v>
      </c>
      <c r="B147" s="51"/>
      <c r="C147" s="51">
        <v>11.553308899999999</v>
      </c>
      <c r="D147" s="51">
        <v>11.553308899999999</v>
      </c>
    </row>
    <row r="148" spans="1:4" x14ac:dyDescent="0.35">
      <c r="A148" s="51" t="s">
        <v>698</v>
      </c>
      <c r="B148" s="51"/>
      <c r="C148" s="51">
        <v>5.7822886999999996</v>
      </c>
      <c r="D148" s="51">
        <v>5.7822886999999996</v>
      </c>
    </row>
    <row r="149" spans="1:4" x14ac:dyDescent="0.35">
      <c r="A149" s="51" t="s">
        <v>3130</v>
      </c>
      <c r="B149" s="51"/>
      <c r="C149" s="51">
        <v>6.1775288000000002</v>
      </c>
      <c r="D149" s="51">
        <v>6.1775288000000002</v>
      </c>
    </row>
    <row r="150" spans="1:4" x14ac:dyDescent="0.35">
      <c r="A150" s="51" t="s">
        <v>3131</v>
      </c>
      <c r="B150" s="51"/>
      <c r="C150" s="51">
        <v>6.6420823999999996</v>
      </c>
      <c r="D150" s="51">
        <v>6.6420823999999996</v>
      </c>
    </row>
    <row r="151" spans="1:4" x14ac:dyDescent="0.35">
      <c r="A151" s="51" t="s">
        <v>3132</v>
      </c>
      <c r="B151" s="51"/>
      <c r="C151" s="51">
        <v>8.0955881000000005</v>
      </c>
      <c r="D151" s="51">
        <v>8.0955881000000005</v>
      </c>
    </row>
    <row r="153" spans="1:4" x14ac:dyDescent="0.35">
      <c r="A153" t="s">
        <v>219</v>
      </c>
      <c r="B153" s="3" t="s">
        <v>131</v>
      </c>
    </row>
    <row r="154" spans="1:4" ht="30" customHeight="1" x14ac:dyDescent="0.35">
      <c r="A154" s="48" t="s">
        <v>220</v>
      </c>
      <c r="B154" s="3" t="s">
        <v>131</v>
      </c>
    </row>
    <row r="155" spans="1:4" ht="30" customHeight="1" x14ac:dyDescent="0.35">
      <c r="A155" s="48" t="s">
        <v>221</v>
      </c>
      <c r="B155" s="3" t="s">
        <v>131</v>
      </c>
    </row>
    <row r="156" spans="1:4" x14ac:dyDescent="0.35">
      <c r="A156" t="s">
        <v>222</v>
      </c>
      <c r="B156" s="50">
        <v>0.13645599999999999</v>
      </c>
    </row>
    <row r="157" spans="1:4" ht="45" customHeight="1" x14ac:dyDescent="0.35">
      <c r="A157" s="48" t="s">
        <v>223</v>
      </c>
      <c r="B157" s="3" t="s">
        <v>131</v>
      </c>
    </row>
    <row r="158" spans="1:4" x14ac:dyDescent="0.35">
      <c r="B158" s="3"/>
    </row>
    <row r="159" spans="1:4" ht="30" customHeight="1" x14ac:dyDescent="0.35">
      <c r="A159" s="48" t="s">
        <v>224</v>
      </c>
      <c r="B159" s="3" t="s">
        <v>131</v>
      </c>
    </row>
    <row r="160" spans="1:4" ht="30" customHeight="1" x14ac:dyDescent="0.35">
      <c r="A160" s="48" t="s">
        <v>225</v>
      </c>
      <c r="B160">
        <v>92565.56</v>
      </c>
    </row>
    <row r="161" spans="1:6" ht="30" customHeight="1" x14ac:dyDescent="0.35">
      <c r="A161" s="48" t="s">
        <v>226</v>
      </c>
      <c r="B161" s="3" t="s">
        <v>131</v>
      </c>
    </row>
    <row r="162" spans="1:6" ht="30" customHeight="1" x14ac:dyDescent="0.35">
      <c r="A162" s="48" t="s">
        <v>227</v>
      </c>
      <c r="B162" s="3" t="s">
        <v>131</v>
      </c>
    </row>
    <row r="164" spans="1:6" x14ac:dyDescent="0.35">
      <c r="A164" t="s">
        <v>228</v>
      </c>
    </row>
    <row r="165" spans="1:6" ht="30" customHeight="1" x14ac:dyDescent="0.35">
      <c r="A165" s="63" t="s">
        <v>229</v>
      </c>
      <c r="B165" s="64" t="s">
        <v>3133</v>
      </c>
    </row>
    <row r="166" spans="1:6" x14ac:dyDescent="0.35">
      <c r="A166" s="63" t="s">
        <v>231</v>
      </c>
      <c r="B166" s="64" t="s">
        <v>3134</v>
      </c>
    </row>
    <row r="167" spans="1:6" x14ac:dyDescent="0.35">
      <c r="A167" s="63"/>
      <c r="B167" s="63"/>
    </row>
    <row r="168" spans="1:6" x14ac:dyDescent="0.35">
      <c r="A168" s="63" t="s">
        <v>233</v>
      </c>
      <c r="B168" s="65">
        <v>7.2324461833372196</v>
      </c>
    </row>
    <row r="169" spans="1:6" x14ac:dyDescent="0.35">
      <c r="A169" s="63"/>
      <c r="B169" s="63"/>
    </row>
    <row r="170" spans="1:6" x14ac:dyDescent="0.35">
      <c r="A170" s="63" t="s">
        <v>234</v>
      </c>
      <c r="B170" s="66">
        <v>0.1396</v>
      </c>
    </row>
    <row r="171" spans="1:6" x14ac:dyDescent="0.35">
      <c r="A171" s="63" t="s">
        <v>235</v>
      </c>
      <c r="B171" s="66">
        <v>0.13641988074862851</v>
      </c>
    </row>
    <row r="172" spans="1:6" x14ac:dyDescent="0.35">
      <c r="A172" s="63"/>
      <c r="B172" s="63"/>
    </row>
    <row r="173" spans="1:6" x14ac:dyDescent="0.35">
      <c r="A173" s="63" t="s">
        <v>236</v>
      </c>
      <c r="B173" s="67">
        <v>45657</v>
      </c>
    </row>
    <row r="175" spans="1:6" ht="70" customHeight="1" x14ac:dyDescent="0.35">
      <c r="A175" s="71" t="s">
        <v>237</v>
      </c>
      <c r="B175" s="71" t="s">
        <v>238</v>
      </c>
      <c r="C175" s="71" t="s">
        <v>5</v>
      </c>
      <c r="D175" s="71" t="s">
        <v>6</v>
      </c>
      <c r="E175" s="71" t="s">
        <v>5</v>
      </c>
      <c r="F175" s="71" t="s">
        <v>6</v>
      </c>
    </row>
    <row r="176" spans="1:6" ht="70" customHeight="1" x14ac:dyDescent="0.35">
      <c r="A176" s="71" t="s">
        <v>3133</v>
      </c>
      <c r="B176" s="71"/>
      <c r="C176" s="71" t="s">
        <v>119</v>
      </c>
      <c r="D176" s="71"/>
      <c r="E176" s="71" t="s">
        <v>120</v>
      </c>
      <c r="F176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99"/>
  <sheetViews>
    <sheetView showGridLines="0" workbookViewId="0">
      <pane ySplit="4" topLeftCell="A57" activePane="bottomLeft" state="frozen"/>
      <selection pane="bottomLeft" activeCell="E57" sqref="E57"/>
    </sheetView>
  </sheetViews>
  <sheetFormatPr defaultRowHeight="14.5" x14ac:dyDescent="0.35"/>
  <cols>
    <col min="1" max="1" width="50.54296875" customWidth="1"/>
    <col min="2" max="2" width="22" bestFit="1" customWidth="1"/>
    <col min="3" max="3" width="26.7265625" customWidth="1"/>
    <col min="4" max="4" width="22" customWidth="1"/>
    <col min="5" max="5" width="16.453125" customWidth="1"/>
    <col min="6" max="6" width="22" customWidth="1"/>
    <col min="7" max="7" width="6.1796875" style="2" bestFit="1" customWidth="1"/>
    <col min="12" max="12" width="70.26953125" bestFit="1" customWidth="1"/>
    <col min="13" max="13" width="10.81640625" bestFit="1" customWidth="1"/>
    <col min="14" max="14" width="10.54296875" bestFit="1" customWidth="1"/>
    <col min="15" max="15" width="12" bestFit="1" customWidth="1"/>
    <col min="16" max="16" width="12.54296875" customWidth="1"/>
  </cols>
  <sheetData>
    <row r="1" spans="1:8" ht="36.75" customHeight="1" x14ac:dyDescent="0.35">
      <c r="A1" s="74" t="s">
        <v>532</v>
      </c>
      <c r="B1" s="75"/>
      <c r="C1" s="75"/>
      <c r="D1" s="75"/>
      <c r="E1" s="75"/>
      <c r="F1" s="75"/>
      <c r="G1" s="76"/>
      <c r="H1" s="47" t="str">
        <f>HYPERLINK("[EDEL_Portfolio Monthly Notes 31-Dec-2024.xlsx]Index!A1","Index")</f>
        <v>Index</v>
      </c>
    </row>
    <row r="2" spans="1:8" ht="19.5" customHeight="1" x14ac:dyDescent="0.35">
      <c r="A2" s="74" t="s">
        <v>533</v>
      </c>
      <c r="B2" s="75"/>
      <c r="C2" s="75"/>
      <c r="D2" s="75"/>
      <c r="E2" s="75"/>
      <c r="F2" s="75"/>
      <c r="G2" s="76"/>
    </row>
    <row r="4" spans="1:8" ht="48" customHeight="1" x14ac:dyDescent="0.35">
      <c r="A4" s="4" t="s">
        <v>123</v>
      </c>
      <c r="B4" s="4" t="s">
        <v>124</v>
      </c>
      <c r="C4" s="4" t="s">
        <v>125</v>
      </c>
      <c r="D4" s="5" t="s">
        <v>126</v>
      </c>
      <c r="E4" s="6" t="s">
        <v>127</v>
      </c>
      <c r="F4" s="6" t="s">
        <v>128</v>
      </c>
      <c r="G4" s="7" t="s">
        <v>129</v>
      </c>
    </row>
    <row r="5" spans="1:8" x14ac:dyDescent="0.35">
      <c r="A5" s="8"/>
      <c r="B5" s="31"/>
      <c r="C5" s="31"/>
      <c r="D5" s="9"/>
      <c r="E5" s="10"/>
      <c r="F5" s="11"/>
      <c r="G5" s="12"/>
    </row>
    <row r="6" spans="1:8" x14ac:dyDescent="0.35">
      <c r="A6" s="17" t="s">
        <v>130</v>
      </c>
      <c r="B6" s="32"/>
      <c r="C6" s="32"/>
      <c r="D6" s="14"/>
      <c r="E6" s="15"/>
      <c r="F6" s="16"/>
      <c r="G6" s="16"/>
    </row>
    <row r="7" spans="1:8" x14ac:dyDescent="0.35">
      <c r="A7" s="17" t="s">
        <v>296</v>
      </c>
      <c r="B7" s="32"/>
      <c r="C7" s="32"/>
      <c r="D7" s="14"/>
      <c r="E7" s="15"/>
      <c r="F7" s="16"/>
      <c r="G7" s="16"/>
    </row>
    <row r="8" spans="1:8" x14ac:dyDescent="0.35">
      <c r="A8" s="13" t="s">
        <v>372</v>
      </c>
      <c r="B8" s="32" t="s">
        <v>373</v>
      </c>
      <c r="C8" s="32" t="s">
        <v>307</v>
      </c>
      <c r="D8" s="14">
        <v>8390</v>
      </c>
      <c r="E8" s="15">
        <v>810.72</v>
      </c>
      <c r="F8" s="16">
        <v>5.16E-2</v>
      </c>
      <c r="G8" s="16"/>
    </row>
    <row r="9" spans="1:8" x14ac:dyDescent="0.35">
      <c r="A9" s="13" t="s">
        <v>374</v>
      </c>
      <c r="B9" s="32" t="s">
        <v>375</v>
      </c>
      <c r="C9" s="32" t="s">
        <v>307</v>
      </c>
      <c r="D9" s="14">
        <v>41423</v>
      </c>
      <c r="E9" s="15">
        <v>794.24</v>
      </c>
      <c r="F9" s="16">
        <v>5.0500000000000003E-2</v>
      </c>
      <c r="G9" s="16"/>
    </row>
    <row r="10" spans="1:8" x14ac:dyDescent="0.35">
      <c r="A10" s="13" t="s">
        <v>308</v>
      </c>
      <c r="B10" s="32" t="s">
        <v>309</v>
      </c>
      <c r="C10" s="32" t="s">
        <v>310</v>
      </c>
      <c r="D10" s="14">
        <v>11109</v>
      </c>
      <c r="E10" s="15">
        <v>791.33</v>
      </c>
      <c r="F10" s="16">
        <v>5.0299999999999997E-2</v>
      </c>
      <c r="G10" s="16"/>
    </row>
    <row r="11" spans="1:8" x14ac:dyDescent="0.35">
      <c r="A11" s="13" t="s">
        <v>505</v>
      </c>
      <c r="B11" s="32" t="s">
        <v>506</v>
      </c>
      <c r="C11" s="32" t="s">
        <v>349</v>
      </c>
      <c r="D11" s="14">
        <v>8962</v>
      </c>
      <c r="E11" s="15">
        <v>788.53</v>
      </c>
      <c r="F11" s="16">
        <v>5.0200000000000002E-2</v>
      </c>
      <c r="G11" s="16"/>
    </row>
    <row r="12" spans="1:8" x14ac:dyDescent="0.35">
      <c r="A12" s="13" t="s">
        <v>485</v>
      </c>
      <c r="B12" s="32" t="s">
        <v>486</v>
      </c>
      <c r="C12" s="32" t="s">
        <v>393</v>
      </c>
      <c r="D12" s="14">
        <v>4363</v>
      </c>
      <c r="E12" s="15">
        <v>782.56</v>
      </c>
      <c r="F12" s="16">
        <v>4.9799999999999997E-2</v>
      </c>
      <c r="G12" s="16"/>
    </row>
    <row r="13" spans="1:8" x14ac:dyDescent="0.35">
      <c r="A13" s="13" t="s">
        <v>322</v>
      </c>
      <c r="B13" s="32" t="s">
        <v>323</v>
      </c>
      <c r="C13" s="32" t="s">
        <v>324</v>
      </c>
      <c r="D13" s="14">
        <v>265942</v>
      </c>
      <c r="E13" s="15">
        <v>779.61</v>
      </c>
      <c r="F13" s="16">
        <v>4.9599999999999998E-2</v>
      </c>
      <c r="G13" s="16"/>
    </row>
    <row r="14" spans="1:8" x14ac:dyDescent="0.35">
      <c r="A14" s="13" t="s">
        <v>357</v>
      </c>
      <c r="B14" s="32" t="s">
        <v>358</v>
      </c>
      <c r="C14" s="32" t="s">
        <v>307</v>
      </c>
      <c r="D14" s="14">
        <v>11971</v>
      </c>
      <c r="E14" s="15">
        <v>773.05</v>
      </c>
      <c r="F14" s="16">
        <v>4.9200000000000001E-2</v>
      </c>
      <c r="G14" s="16"/>
    </row>
    <row r="15" spans="1:8" x14ac:dyDescent="0.35">
      <c r="A15" s="13" t="s">
        <v>325</v>
      </c>
      <c r="B15" s="32" t="s">
        <v>326</v>
      </c>
      <c r="C15" s="32" t="s">
        <v>307</v>
      </c>
      <c r="D15" s="14">
        <v>18537</v>
      </c>
      <c r="E15" s="15">
        <v>759.05</v>
      </c>
      <c r="F15" s="16">
        <v>4.8300000000000003E-2</v>
      </c>
      <c r="G15" s="16"/>
    </row>
    <row r="16" spans="1:8" x14ac:dyDescent="0.35">
      <c r="A16" s="13" t="s">
        <v>534</v>
      </c>
      <c r="B16" s="32" t="s">
        <v>535</v>
      </c>
      <c r="C16" s="32" t="s">
        <v>477</v>
      </c>
      <c r="D16" s="14">
        <v>112951</v>
      </c>
      <c r="E16" s="15">
        <v>721.19</v>
      </c>
      <c r="F16" s="16">
        <v>4.5900000000000003E-2</v>
      </c>
      <c r="G16" s="16"/>
    </row>
    <row r="17" spans="1:7" x14ac:dyDescent="0.35">
      <c r="A17" s="13" t="s">
        <v>536</v>
      </c>
      <c r="B17" s="32" t="s">
        <v>537</v>
      </c>
      <c r="C17" s="32" t="s">
        <v>324</v>
      </c>
      <c r="D17" s="14">
        <v>15444</v>
      </c>
      <c r="E17" s="15">
        <v>645.29999999999995</v>
      </c>
      <c r="F17" s="16">
        <v>4.1000000000000002E-2</v>
      </c>
      <c r="G17" s="16"/>
    </row>
    <row r="18" spans="1:7" x14ac:dyDescent="0.35">
      <c r="A18" s="13" t="s">
        <v>470</v>
      </c>
      <c r="B18" s="32" t="s">
        <v>471</v>
      </c>
      <c r="C18" s="32" t="s">
        <v>398</v>
      </c>
      <c r="D18" s="14">
        <v>9622</v>
      </c>
      <c r="E18" s="15">
        <v>628.9</v>
      </c>
      <c r="F18" s="16">
        <v>0.04</v>
      </c>
      <c r="G18" s="16"/>
    </row>
    <row r="19" spans="1:7" x14ac:dyDescent="0.35">
      <c r="A19" s="13" t="s">
        <v>538</v>
      </c>
      <c r="B19" s="32" t="s">
        <v>539</v>
      </c>
      <c r="C19" s="32" t="s">
        <v>307</v>
      </c>
      <c r="D19" s="14">
        <v>8537</v>
      </c>
      <c r="E19" s="15">
        <v>476.87</v>
      </c>
      <c r="F19" s="16">
        <v>3.0300000000000001E-2</v>
      </c>
      <c r="G19" s="16"/>
    </row>
    <row r="20" spans="1:7" x14ac:dyDescent="0.35">
      <c r="A20" s="13" t="s">
        <v>466</v>
      </c>
      <c r="B20" s="32" t="s">
        <v>467</v>
      </c>
      <c r="C20" s="32" t="s">
        <v>398</v>
      </c>
      <c r="D20" s="14">
        <v>64649</v>
      </c>
      <c r="E20" s="15">
        <v>470.64</v>
      </c>
      <c r="F20" s="16">
        <v>2.9899999999999999E-2</v>
      </c>
      <c r="G20" s="16"/>
    </row>
    <row r="21" spans="1:7" x14ac:dyDescent="0.35">
      <c r="A21" s="13" t="s">
        <v>540</v>
      </c>
      <c r="B21" s="32" t="s">
        <v>541</v>
      </c>
      <c r="C21" s="32" t="s">
        <v>307</v>
      </c>
      <c r="D21" s="14">
        <v>3675</v>
      </c>
      <c r="E21" s="15">
        <v>470.01</v>
      </c>
      <c r="F21" s="16">
        <v>2.9899999999999999E-2</v>
      </c>
      <c r="G21" s="16"/>
    </row>
    <row r="22" spans="1:7" x14ac:dyDescent="0.35">
      <c r="A22" s="13" t="s">
        <v>542</v>
      </c>
      <c r="B22" s="32" t="s">
        <v>543</v>
      </c>
      <c r="C22" s="32" t="s">
        <v>544</v>
      </c>
      <c r="D22" s="14">
        <v>16930</v>
      </c>
      <c r="E22" s="15">
        <v>453.83</v>
      </c>
      <c r="F22" s="16">
        <v>2.8899999999999999E-2</v>
      </c>
      <c r="G22" s="16"/>
    </row>
    <row r="23" spans="1:7" x14ac:dyDescent="0.35">
      <c r="A23" s="13" t="s">
        <v>497</v>
      </c>
      <c r="B23" s="32" t="s">
        <v>498</v>
      </c>
      <c r="C23" s="32" t="s">
        <v>414</v>
      </c>
      <c r="D23" s="14">
        <v>12262</v>
      </c>
      <c r="E23" s="15">
        <v>401.46</v>
      </c>
      <c r="F23" s="16">
        <v>2.5499999999999998E-2</v>
      </c>
      <c r="G23" s="16"/>
    </row>
    <row r="24" spans="1:7" x14ac:dyDescent="0.35">
      <c r="A24" s="13" t="s">
        <v>545</v>
      </c>
      <c r="B24" s="32" t="s">
        <v>546</v>
      </c>
      <c r="C24" s="32" t="s">
        <v>334</v>
      </c>
      <c r="D24" s="14">
        <v>9048</v>
      </c>
      <c r="E24" s="15">
        <v>379.93</v>
      </c>
      <c r="F24" s="16">
        <v>2.4199999999999999E-2</v>
      </c>
      <c r="G24" s="16"/>
    </row>
    <row r="25" spans="1:7" x14ac:dyDescent="0.35">
      <c r="A25" s="13" t="s">
        <v>547</v>
      </c>
      <c r="B25" s="32" t="s">
        <v>548</v>
      </c>
      <c r="C25" s="32" t="s">
        <v>334</v>
      </c>
      <c r="D25" s="14">
        <v>21161</v>
      </c>
      <c r="E25" s="15">
        <v>372.15</v>
      </c>
      <c r="F25" s="16">
        <v>2.3699999999999999E-2</v>
      </c>
      <c r="G25" s="16"/>
    </row>
    <row r="26" spans="1:7" x14ac:dyDescent="0.35">
      <c r="A26" s="13" t="s">
        <v>549</v>
      </c>
      <c r="B26" s="32" t="s">
        <v>550</v>
      </c>
      <c r="C26" s="32" t="s">
        <v>551</v>
      </c>
      <c r="D26" s="14">
        <v>658</v>
      </c>
      <c r="E26" s="15">
        <v>312.64</v>
      </c>
      <c r="F26" s="16">
        <v>1.9900000000000001E-2</v>
      </c>
      <c r="G26" s="16"/>
    </row>
    <row r="27" spans="1:7" x14ac:dyDescent="0.35">
      <c r="A27" s="13" t="s">
        <v>552</v>
      </c>
      <c r="B27" s="32" t="s">
        <v>553</v>
      </c>
      <c r="C27" s="32" t="s">
        <v>334</v>
      </c>
      <c r="D27" s="14">
        <v>6134</v>
      </c>
      <c r="E27" s="15">
        <v>311.33</v>
      </c>
      <c r="F27" s="16">
        <v>1.9800000000000002E-2</v>
      </c>
      <c r="G27" s="16"/>
    </row>
    <row r="28" spans="1:7" x14ac:dyDescent="0.35">
      <c r="A28" s="13" t="s">
        <v>554</v>
      </c>
      <c r="B28" s="32" t="s">
        <v>555</v>
      </c>
      <c r="C28" s="32" t="s">
        <v>334</v>
      </c>
      <c r="D28" s="14">
        <v>22541</v>
      </c>
      <c r="E28" s="15">
        <v>282.83999999999997</v>
      </c>
      <c r="F28" s="16">
        <v>1.7999999999999999E-2</v>
      </c>
      <c r="G28" s="16"/>
    </row>
    <row r="29" spans="1:7" x14ac:dyDescent="0.35">
      <c r="A29" s="13" t="s">
        <v>556</v>
      </c>
      <c r="B29" s="32" t="s">
        <v>557</v>
      </c>
      <c r="C29" s="32" t="s">
        <v>414</v>
      </c>
      <c r="D29" s="14">
        <v>3864</v>
      </c>
      <c r="E29" s="15">
        <v>281</v>
      </c>
      <c r="F29" s="16">
        <v>1.7899999999999999E-2</v>
      </c>
      <c r="G29" s="16"/>
    </row>
    <row r="30" spans="1:7" x14ac:dyDescent="0.35">
      <c r="A30" s="13" t="s">
        <v>396</v>
      </c>
      <c r="B30" s="32" t="s">
        <v>397</v>
      </c>
      <c r="C30" s="32" t="s">
        <v>398</v>
      </c>
      <c r="D30" s="14">
        <v>3925</v>
      </c>
      <c r="E30" s="15">
        <v>271.31</v>
      </c>
      <c r="F30" s="16">
        <v>1.7299999999999999E-2</v>
      </c>
      <c r="G30" s="16"/>
    </row>
    <row r="31" spans="1:7" x14ac:dyDescent="0.35">
      <c r="A31" s="13" t="s">
        <v>558</v>
      </c>
      <c r="B31" s="32" t="s">
        <v>559</v>
      </c>
      <c r="C31" s="32" t="s">
        <v>482</v>
      </c>
      <c r="D31" s="14">
        <v>13385</v>
      </c>
      <c r="E31" s="15">
        <v>251.63</v>
      </c>
      <c r="F31" s="16">
        <v>1.6E-2</v>
      </c>
      <c r="G31" s="16"/>
    </row>
    <row r="32" spans="1:7" x14ac:dyDescent="0.35">
      <c r="A32" s="13" t="s">
        <v>560</v>
      </c>
      <c r="B32" s="32" t="s">
        <v>561</v>
      </c>
      <c r="C32" s="32" t="s">
        <v>441</v>
      </c>
      <c r="D32" s="14">
        <v>2299</v>
      </c>
      <c r="E32" s="15">
        <v>224.92</v>
      </c>
      <c r="F32" s="16">
        <v>1.43E-2</v>
      </c>
      <c r="G32" s="16"/>
    </row>
    <row r="33" spans="1:7" x14ac:dyDescent="0.35">
      <c r="A33" s="13" t="s">
        <v>562</v>
      </c>
      <c r="B33" s="32" t="s">
        <v>563</v>
      </c>
      <c r="C33" s="32" t="s">
        <v>321</v>
      </c>
      <c r="D33" s="14">
        <v>18631</v>
      </c>
      <c r="E33" s="15">
        <v>212.16</v>
      </c>
      <c r="F33" s="16">
        <v>1.35E-2</v>
      </c>
      <c r="G33" s="16"/>
    </row>
    <row r="34" spans="1:7" x14ac:dyDescent="0.35">
      <c r="A34" s="13" t="s">
        <v>564</v>
      </c>
      <c r="B34" s="32" t="s">
        <v>565</v>
      </c>
      <c r="C34" s="32" t="s">
        <v>334</v>
      </c>
      <c r="D34" s="14">
        <v>21962</v>
      </c>
      <c r="E34" s="15">
        <v>209.47</v>
      </c>
      <c r="F34" s="16">
        <v>1.3299999999999999E-2</v>
      </c>
      <c r="G34" s="16"/>
    </row>
    <row r="35" spans="1:7" x14ac:dyDescent="0.35">
      <c r="A35" s="13" t="s">
        <v>566</v>
      </c>
      <c r="B35" s="32" t="s">
        <v>567</v>
      </c>
      <c r="C35" s="32" t="s">
        <v>398</v>
      </c>
      <c r="D35" s="14">
        <v>1758</v>
      </c>
      <c r="E35" s="15">
        <v>181.38</v>
      </c>
      <c r="F35" s="16">
        <v>1.15E-2</v>
      </c>
      <c r="G35" s="16"/>
    </row>
    <row r="36" spans="1:7" x14ac:dyDescent="0.35">
      <c r="A36" s="13" t="s">
        <v>568</v>
      </c>
      <c r="B36" s="32" t="s">
        <v>569</v>
      </c>
      <c r="C36" s="32" t="s">
        <v>365</v>
      </c>
      <c r="D36" s="14">
        <v>6639</v>
      </c>
      <c r="E36" s="15">
        <v>147.9</v>
      </c>
      <c r="F36" s="16">
        <v>9.4000000000000004E-3</v>
      </c>
      <c r="G36" s="16"/>
    </row>
    <row r="37" spans="1:7" x14ac:dyDescent="0.35">
      <c r="A37" s="13" t="s">
        <v>570</v>
      </c>
      <c r="B37" s="32" t="s">
        <v>571</v>
      </c>
      <c r="C37" s="32" t="s">
        <v>321</v>
      </c>
      <c r="D37" s="14">
        <v>10336</v>
      </c>
      <c r="E37" s="15">
        <v>143.38999999999999</v>
      </c>
      <c r="F37" s="16">
        <v>9.1000000000000004E-3</v>
      </c>
      <c r="G37" s="16"/>
    </row>
    <row r="38" spans="1:7" x14ac:dyDescent="0.35">
      <c r="A38" s="13" t="s">
        <v>503</v>
      </c>
      <c r="B38" s="32" t="s">
        <v>504</v>
      </c>
      <c r="C38" s="32" t="s">
        <v>321</v>
      </c>
      <c r="D38" s="14">
        <v>4472</v>
      </c>
      <c r="E38" s="15">
        <v>131.13</v>
      </c>
      <c r="F38" s="16">
        <v>8.3000000000000001E-3</v>
      </c>
      <c r="G38" s="16"/>
    </row>
    <row r="39" spans="1:7" x14ac:dyDescent="0.35">
      <c r="A39" s="13" t="s">
        <v>572</v>
      </c>
      <c r="B39" s="32" t="s">
        <v>573</v>
      </c>
      <c r="C39" s="32" t="s">
        <v>368</v>
      </c>
      <c r="D39" s="14">
        <v>10174</v>
      </c>
      <c r="E39" s="15">
        <v>122.08</v>
      </c>
      <c r="F39" s="16">
        <v>7.7999999999999996E-3</v>
      </c>
      <c r="G39" s="16"/>
    </row>
    <row r="40" spans="1:7" x14ac:dyDescent="0.35">
      <c r="A40" s="13" t="s">
        <v>574</v>
      </c>
      <c r="B40" s="32" t="s">
        <v>575</v>
      </c>
      <c r="C40" s="32" t="s">
        <v>334</v>
      </c>
      <c r="D40" s="14">
        <v>16591</v>
      </c>
      <c r="E40" s="15">
        <v>120.62</v>
      </c>
      <c r="F40" s="16">
        <v>7.7000000000000002E-3</v>
      </c>
      <c r="G40" s="16"/>
    </row>
    <row r="41" spans="1:7" x14ac:dyDescent="0.35">
      <c r="A41" s="13" t="s">
        <v>576</v>
      </c>
      <c r="B41" s="32" t="s">
        <v>577</v>
      </c>
      <c r="C41" s="32" t="s">
        <v>578</v>
      </c>
      <c r="D41" s="14">
        <v>4359</v>
      </c>
      <c r="E41" s="15">
        <v>114</v>
      </c>
      <c r="F41" s="16">
        <v>7.3000000000000001E-3</v>
      </c>
      <c r="G41" s="16"/>
    </row>
    <row r="42" spans="1:7" x14ac:dyDescent="0.35">
      <c r="A42" s="13" t="s">
        <v>579</v>
      </c>
      <c r="B42" s="32" t="s">
        <v>580</v>
      </c>
      <c r="C42" s="32" t="s">
        <v>544</v>
      </c>
      <c r="D42" s="14">
        <v>1021</v>
      </c>
      <c r="E42" s="15">
        <v>97.54</v>
      </c>
      <c r="F42" s="16">
        <v>6.1999999999999998E-3</v>
      </c>
      <c r="G42" s="16"/>
    </row>
    <row r="43" spans="1:7" x14ac:dyDescent="0.35">
      <c r="A43" s="13" t="s">
        <v>581</v>
      </c>
      <c r="B43" s="32" t="s">
        <v>582</v>
      </c>
      <c r="C43" s="32" t="s">
        <v>365</v>
      </c>
      <c r="D43" s="14">
        <v>11852</v>
      </c>
      <c r="E43" s="15">
        <v>97.32</v>
      </c>
      <c r="F43" s="16">
        <v>6.1999999999999998E-3</v>
      </c>
      <c r="G43" s="16"/>
    </row>
    <row r="44" spans="1:7" x14ac:dyDescent="0.35">
      <c r="A44" s="13" t="s">
        <v>583</v>
      </c>
      <c r="B44" s="32" t="s">
        <v>584</v>
      </c>
      <c r="C44" s="32" t="s">
        <v>307</v>
      </c>
      <c r="D44" s="14">
        <v>5614</v>
      </c>
      <c r="E44" s="15">
        <v>95.54</v>
      </c>
      <c r="F44" s="16">
        <v>6.1000000000000004E-3</v>
      </c>
      <c r="G44" s="16"/>
    </row>
    <row r="45" spans="1:7" x14ac:dyDescent="0.35">
      <c r="A45" s="13" t="s">
        <v>585</v>
      </c>
      <c r="B45" s="32" t="s">
        <v>586</v>
      </c>
      <c r="C45" s="32" t="s">
        <v>304</v>
      </c>
      <c r="D45" s="14">
        <v>43326</v>
      </c>
      <c r="E45" s="15">
        <v>85.53</v>
      </c>
      <c r="F45" s="16">
        <v>5.4000000000000003E-3</v>
      </c>
      <c r="G45" s="16"/>
    </row>
    <row r="46" spans="1:7" x14ac:dyDescent="0.35">
      <c r="A46" s="13" t="s">
        <v>587</v>
      </c>
      <c r="B46" s="32" t="s">
        <v>588</v>
      </c>
      <c r="C46" s="32" t="s">
        <v>398</v>
      </c>
      <c r="D46" s="14">
        <v>11423</v>
      </c>
      <c r="E46" s="15">
        <v>84.68</v>
      </c>
      <c r="F46" s="16">
        <v>5.4000000000000003E-3</v>
      </c>
      <c r="G46" s="16"/>
    </row>
    <row r="47" spans="1:7" x14ac:dyDescent="0.35">
      <c r="A47" s="13" t="s">
        <v>589</v>
      </c>
      <c r="B47" s="32" t="s">
        <v>590</v>
      </c>
      <c r="C47" s="32" t="s">
        <v>591</v>
      </c>
      <c r="D47" s="14">
        <v>1614</v>
      </c>
      <c r="E47" s="15">
        <v>84.38</v>
      </c>
      <c r="F47" s="16">
        <v>5.4000000000000003E-3</v>
      </c>
      <c r="G47" s="16"/>
    </row>
    <row r="48" spans="1:7" x14ac:dyDescent="0.35">
      <c r="A48" s="13" t="s">
        <v>592</v>
      </c>
      <c r="B48" s="32" t="s">
        <v>593</v>
      </c>
      <c r="C48" s="32" t="s">
        <v>334</v>
      </c>
      <c r="D48" s="14">
        <v>9796</v>
      </c>
      <c r="E48" s="15">
        <v>83.89</v>
      </c>
      <c r="F48" s="16">
        <v>5.3E-3</v>
      </c>
      <c r="G48" s="16"/>
    </row>
    <row r="49" spans="1:7" x14ac:dyDescent="0.35">
      <c r="A49" s="13" t="s">
        <v>594</v>
      </c>
      <c r="B49" s="32" t="s">
        <v>595</v>
      </c>
      <c r="C49" s="32" t="s">
        <v>596</v>
      </c>
      <c r="D49" s="14">
        <v>2359</v>
      </c>
      <c r="E49" s="15">
        <v>82.17</v>
      </c>
      <c r="F49" s="16">
        <v>5.1999999999999998E-3</v>
      </c>
      <c r="G49" s="16"/>
    </row>
    <row r="50" spans="1:7" x14ac:dyDescent="0.35">
      <c r="A50" s="13" t="s">
        <v>597</v>
      </c>
      <c r="B50" s="32" t="s">
        <v>598</v>
      </c>
      <c r="C50" s="32" t="s">
        <v>441</v>
      </c>
      <c r="D50" s="14">
        <v>1160</v>
      </c>
      <c r="E50" s="15">
        <v>64.53</v>
      </c>
      <c r="F50" s="16">
        <v>4.1000000000000003E-3</v>
      </c>
      <c r="G50" s="16"/>
    </row>
    <row r="51" spans="1:7" x14ac:dyDescent="0.35">
      <c r="A51" s="13" t="s">
        <v>599</v>
      </c>
      <c r="B51" s="32" t="s">
        <v>600</v>
      </c>
      <c r="C51" s="32" t="s">
        <v>321</v>
      </c>
      <c r="D51" s="14">
        <v>2477</v>
      </c>
      <c r="E51" s="15">
        <v>61.94</v>
      </c>
      <c r="F51" s="16">
        <v>3.8999999999999998E-3</v>
      </c>
      <c r="G51" s="16"/>
    </row>
    <row r="52" spans="1:7" x14ac:dyDescent="0.35">
      <c r="A52" s="13" t="s">
        <v>601</v>
      </c>
      <c r="B52" s="32" t="s">
        <v>602</v>
      </c>
      <c r="C52" s="32" t="s">
        <v>334</v>
      </c>
      <c r="D52" s="14">
        <v>4339</v>
      </c>
      <c r="E52" s="15">
        <v>58.25</v>
      </c>
      <c r="F52" s="16">
        <v>3.7000000000000002E-3</v>
      </c>
      <c r="G52" s="16"/>
    </row>
    <row r="53" spans="1:7" x14ac:dyDescent="0.35">
      <c r="A53" s="13" t="s">
        <v>603</v>
      </c>
      <c r="B53" s="32" t="s">
        <v>604</v>
      </c>
      <c r="C53" s="32" t="s">
        <v>398</v>
      </c>
      <c r="D53" s="14">
        <v>7170</v>
      </c>
      <c r="E53" s="15">
        <v>54.97</v>
      </c>
      <c r="F53" s="16">
        <v>3.5000000000000001E-3</v>
      </c>
      <c r="G53" s="16"/>
    </row>
    <row r="54" spans="1:7" x14ac:dyDescent="0.35">
      <c r="A54" s="13" t="s">
        <v>605</v>
      </c>
      <c r="B54" s="32" t="s">
        <v>606</v>
      </c>
      <c r="C54" s="32" t="s">
        <v>414</v>
      </c>
      <c r="D54" s="14">
        <v>2584</v>
      </c>
      <c r="E54" s="15">
        <v>53.34</v>
      </c>
      <c r="F54" s="16">
        <v>3.3999999999999998E-3</v>
      </c>
      <c r="G54" s="16"/>
    </row>
    <row r="55" spans="1:7" x14ac:dyDescent="0.35">
      <c r="A55" s="13" t="s">
        <v>607</v>
      </c>
      <c r="B55" s="32" t="s">
        <v>608</v>
      </c>
      <c r="C55" s="32" t="s">
        <v>526</v>
      </c>
      <c r="D55" s="14">
        <v>10705</v>
      </c>
      <c r="E55" s="15">
        <v>51.71</v>
      </c>
      <c r="F55" s="16">
        <v>3.3E-3</v>
      </c>
      <c r="G55" s="16"/>
    </row>
    <row r="56" spans="1:7" x14ac:dyDescent="0.35">
      <c r="A56" s="13" t="s">
        <v>609</v>
      </c>
      <c r="B56" s="32" t="s">
        <v>610</v>
      </c>
      <c r="C56" s="32" t="s">
        <v>611</v>
      </c>
      <c r="D56" s="14">
        <v>3233</v>
      </c>
      <c r="E56" s="15">
        <v>48.73</v>
      </c>
      <c r="F56" s="16">
        <v>3.0999999999999999E-3</v>
      </c>
      <c r="G56" s="16"/>
    </row>
    <row r="57" spans="1:7" x14ac:dyDescent="0.35">
      <c r="A57" s="13" t="s">
        <v>612</v>
      </c>
      <c r="B57" s="32" t="s">
        <v>613</v>
      </c>
      <c r="C57" s="32" t="s">
        <v>324</v>
      </c>
      <c r="D57" s="14">
        <v>2626</v>
      </c>
      <c r="E57" s="15">
        <v>42.45</v>
      </c>
      <c r="F57" s="16">
        <v>2.7000000000000001E-3</v>
      </c>
      <c r="G57" s="16"/>
    </row>
    <row r="58" spans="1:7" x14ac:dyDescent="0.35">
      <c r="A58" s="17" t="s">
        <v>193</v>
      </c>
      <c r="B58" s="33"/>
      <c r="C58" s="33"/>
      <c r="D58" s="18"/>
      <c r="E58" s="37">
        <v>15764.14</v>
      </c>
      <c r="F58" s="38">
        <v>1.0027999999999999</v>
      </c>
      <c r="G58" s="21"/>
    </row>
    <row r="59" spans="1:7" x14ac:dyDescent="0.35">
      <c r="A59" s="17" t="s">
        <v>514</v>
      </c>
      <c r="B59" s="32"/>
      <c r="C59" s="32"/>
      <c r="D59" s="14"/>
      <c r="E59" s="15"/>
      <c r="F59" s="16"/>
      <c r="G59" s="16"/>
    </row>
    <row r="60" spans="1:7" x14ac:dyDescent="0.35">
      <c r="A60" s="17" t="s">
        <v>193</v>
      </c>
      <c r="B60" s="32"/>
      <c r="C60" s="32"/>
      <c r="D60" s="14"/>
      <c r="E60" s="39" t="s">
        <v>131</v>
      </c>
      <c r="F60" s="40" t="s">
        <v>131</v>
      </c>
      <c r="G60" s="16"/>
    </row>
    <row r="61" spans="1:7" x14ac:dyDescent="0.35">
      <c r="A61" s="24" t="s">
        <v>196</v>
      </c>
      <c r="B61" s="34"/>
      <c r="C61" s="34"/>
      <c r="D61" s="25"/>
      <c r="E61" s="29">
        <v>15764.14</v>
      </c>
      <c r="F61" s="30">
        <v>1.0027999999999999</v>
      </c>
      <c r="G61" s="21"/>
    </row>
    <row r="62" spans="1:7" x14ac:dyDescent="0.35">
      <c r="A62" s="13"/>
      <c r="B62" s="32"/>
      <c r="C62" s="32"/>
      <c r="D62" s="14"/>
      <c r="E62" s="15"/>
      <c r="F62" s="16"/>
      <c r="G62" s="16"/>
    </row>
    <row r="63" spans="1:7" x14ac:dyDescent="0.35">
      <c r="A63" s="13"/>
      <c r="B63" s="32"/>
      <c r="C63" s="32"/>
      <c r="D63" s="14"/>
      <c r="E63" s="15"/>
      <c r="F63" s="16"/>
      <c r="G63" s="16"/>
    </row>
    <row r="64" spans="1:7" x14ac:dyDescent="0.35">
      <c r="A64" s="17" t="s">
        <v>205</v>
      </c>
      <c r="B64" s="32"/>
      <c r="C64" s="32"/>
      <c r="D64" s="14"/>
      <c r="E64" s="15"/>
      <c r="F64" s="16"/>
      <c r="G64" s="16"/>
    </row>
    <row r="65" spans="1:7" x14ac:dyDescent="0.35">
      <c r="A65" s="13" t="s">
        <v>206</v>
      </c>
      <c r="B65" s="32"/>
      <c r="C65" s="32"/>
      <c r="D65" s="14"/>
      <c r="E65" s="15">
        <v>690.87</v>
      </c>
      <c r="F65" s="16">
        <v>4.3900000000000002E-2</v>
      </c>
      <c r="G65" s="16">
        <v>6.6451999999999997E-2</v>
      </c>
    </row>
    <row r="66" spans="1:7" x14ac:dyDescent="0.35">
      <c r="A66" s="17" t="s">
        <v>193</v>
      </c>
      <c r="B66" s="33"/>
      <c r="C66" s="33"/>
      <c r="D66" s="18"/>
      <c r="E66" s="37">
        <v>690.87</v>
      </c>
      <c r="F66" s="38">
        <v>4.3900000000000002E-2</v>
      </c>
      <c r="G66" s="21"/>
    </row>
    <row r="67" spans="1:7" x14ac:dyDescent="0.35">
      <c r="A67" s="13"/>
      <c r="B67" s="32"/>
      <c r="C67" s="32"/>
      <c r="D67" s="14"/>
      <c r="E67" s="15"/>
      <c r="F67" s="16"/>
      <c r="G67" s="16"/>
    </row>
    <row r="68" spans="1:7" x14ac:dyDescent="0.35">
      <c r="A68" s="24" t="s">
        <v>196</v>
      </c>
      <c r="B68" s="34"/>
      <c r="C68" s="34"/>
      <c r="D68" s="25"/>
      <c r="E68" s="19">
        <v>690.87</v>
      </c>
      <c r="F68" s="20">
        <v>4.3900000000000002E-2</v>
      </c>
      <c r="G68" s="21"/>
    </row>
    <row r="69" spans="1:7" x14ac:dyDescent="0.35">
      <c r="A69" s="13" t="s">
        <v>207</v>
      </c>
      <c r="B69" s="32"/>
      <c r="C69" s="32"/>
      <c r="D69" s="14"/>
      <c r="E69" s="15">
        <v>0.1257807</v>
      </c>
      <c r="F69" s="16">
        <v>7.9999999999999996E-6</v>
      </c>
      <c r="G69" s="16"/>
    </row>
    <row r="70" spans="1:7" x14ac:dyDescent="0.35">
      <c r="A70" s="13" t="s">
        <v>208</v>
      </c>
      <c r="B70" s="32"/>
      <c r="C70" s="32"/>
      <c r="D70" s="14"/>
      <c r="E70" s="36">
        <v>-734.3257807</v>
      </c>
      <c r="F70" s="26">
        <v>-4.6708E-2</v>
      </c>
      <c r="G70" s="16">
        <v>6.6450999999999996E-2</v>
      </c>
    </row>
    <row r="71" spans="1:7" x14ac:dyDescent="0.35">
      <c r="A71" s="27" t="s">
        <v>209</v>
      </c>
      <c r="B71" s="35"/>
      <c r="C71" s="35"/>
      <c r="D71" s="28"/>
      <c r="E71" s="29">
        <v>15720.81</v>
      </c>
      <c r="F71" s="30">
        <v>1</v>
      </c>
      <c r="G71" s="30"/>
    </row>
    <row r="76" spans="1:7" x14ac:dyDescent="0.35">
      <c r="A76" s="1" t="s">
        <v>212</v>
      </c>
    </row>
    <row r="77" spans="1:7" x14ac:dyDescent="0.35">
      <c r="A77" s="48" t="s">
        <v>213</v>
      </c>
      <c r="B77" s="3" t="s">
        <v>131</v>
      </c>
    </row>
    <row r="78" spans="1:7" x14ac:dyDescent="0.35">
      <c r="A78" t="s">
        <v>214</v>
      </c>
    </row>
    <row r="79" spans="1:7" x14ac:dyDescent="0.35">
      <c r="A79" t="s">
        <v>267</v>
      </c>
      <c r="B79" t="s">
        <v>216</v>
      </c>
      <c r="C79" t="s">
        <v>216</v>
      </c>
    </row>
    <row r="80" spans="1:7" x14ac:dyDescent="0.35">
      <c r="B80" s="49">
        <v>45625</v>
      </c>
      <c r="C80" s="49">
        <v>45657</v>
      </c>
    </row>
    <row r="81" spans="1:3" x14ac:dyDescent="0.35">
      <c r="A81" t="s">
        <v>268</v>
      </c>
      <c r="B81">
        <v>10.173400000000001</v>
      </c>
      <c r="C81" s="52">
        <v>9.8793000000000006</v>
      </c>
    </row>
    <row r="82" spans="1:3" x14ac:dyDescent="0.35">
      <c r="A82" t="s">
        <v>269</v>
      </c>
      <c r="B82">
        <v>10.173400000000001</v>
      </c>
      <c r="C82" s="52">
        <v>9.8793000000000006</v>
      </c>
    </row>
    <row r="83" spans="1:3" x14ac:dyDescent="0.35">
      <c r="A83" t="s">
        <v>270</v>
      </c>
      <c r="B83">
        <v>10.1676</v>
      </c>
      <c r="C83" s="52">
        <v>9.8674999999999997</v>
      </c>
    </row>
    <row r="84" spans="1:3" x14ac:dyDescent="0.35">
      <c r="A84" t="s">
        <v>271</v>
      </c>
      <c r="B84">
        <v>10.1676</v>
      </c>
      <c r="C84" s="52">
        <v>9.8674999999999997</v>
      </c>
    </row>
    <row r="86" spans="1:3" x14ac:dyDescent="0.35">
      <c r="A86" t="s">
        <v>218</v>
      </c>
      <c r="B86" s="3" t="s">
        <v>131</v>
      </c>
    </row>
    <row r="87" spans="1:3" x14ac:dyDescent="0.35">
      <c r="A87" t="s">
        <v>219</v>
      </c>
      <c r="B87" s="3" t="s">
        <v>131</v>
      </c>
    </row>
    <row r="88" spans="1:3" ht="30" customHeight="1" x14ac:dyDescent="0.35">
      <c r="A88" s="48" t="s">
        <v>220</v>
      </c>
      <c r="B88" s="3" t="s">
        <v>131</v>
      </c>
    </row>
    <row r="89" spans="1:3" ht="30" customHeight="1" x14ac:dyDescent="0.35">
      <c r="A89" s="48" t="s">
        <v>221</v>
      </c>
      <c r="B89" s="3" t="s">
        <v>131</v>
      </c>
    </row>
    <row r="90" spans="1:3" x14ac:dyDescent="0.35">
      <c r="A90" t="s">
        <v>517</v>
      </c>
      <c r="B90" s="50">
        <v>0.59550000000000003</v>
      </c>
    </row>
    <row r="91" spans="1:3" ht="45" customHeight="1" x14ac:dyDescent="0.35">
      <c r="A91" s="48" t="s">
        <v>223</v>
      </c>
      <c r="B91" s="3" t="s">
        <v>131</v>
      </c>
    </row>
    <row r="92" spans="1:3" x14ac:dyDescent="0.35">
      <c r="B92" s="3"/>
    </row>
    <row r="93" spans="1:3" ht="30" customHeight="1" x14ac:dyDescent="0.35">
      <c r="A93" s="48" t="s">
        <v>224</v>
      </c>
      <c r="B93" s="3" t="s">
        <v>131</v>
      </c>
    </row>
    <row r="94" spans="1:3" ht="30" customHeight="1" x14ac:dyDescent="0.35">
      <c r="A94" s="48" t="s">
        <v>225</v>
      </c>
      <c r="B94" t="s">
        <v>131</v>
      </c>
    </row>
    <row r="95" spans="1:3" ht="30" customHeight="1" x14ac:dyDescent="0.35">
      <c r="A95" s="48" t="s">
        <v>226</v>
      </c>
      <c r="B95" s="3" t="s">
        <v>131</v>
      </c>
    </row>
    <row r="96" spans="1:3" ht="30" customHeight="1" x14ac:dyDescent="0.35">
      <c r="A96" s="48" t="s">
        <v>227</v>
      </c>
      <c r="B96" s="3" t="s">
        <v>131</v>
      </c>
    </row>
    <row r="98" spans="1:4" ht="70" customHeight="1" x14ac:dyDescent="0.35">
      <c r="A98" s="71" t="s">
        <v>237</v>
      </c>
      <c r="B98" s="71" t="s">
        <v>238</v>
      </c>
      <c r="C98" s="71" t="s">
        <v>5</v>
      </c>
      <c r="D98" s="71" t="s">
        <v>6</v>
      </c>
    </row>
    <row r="99" spans="1:4" ht="70" customHeight="1" x14ac:dyDescent="0.35">
      <c r="A99" s="71" t="s">
        <v>614</v>
      </c>
      <c r="B99" s="71"/>
      <c r="C99" s="71" t="s">
        <v>18</v>
      </c>
      <c r="D99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46"/>
  <sheetViews>
    <sheetView showGridLines="0" workbookViewId="0">
      <pane ySplit="4" topLeftCell="A9" activePane="bottomLeft" state="frozen"/>
      <selection pane="bottomLeft" activeCell="A2" sqref="A2:G2"/>
    </sheetView>
  </sheetViews>
  <sheetFormatPr defaultRowHeight="14.5" x14ac:dyDescent="0.35"/>
  <cols>
    <col min="1" max="1" width="50.54296875" customWidth="1"/>
    <col min="2" max="2" width="22" bestFit="1" customWidth="1"/>
    <col min="3" max="3" width="26.7265625" customWidth="1"/>
    <col min="4" max="4" width="22" customWidth="1"/>
    <col min="5" max="5" width="16.453125" customWidth="1"/>
    <col min="6" max="6" width="22" customWidth="1"/>
    <col min="7" max="7" width="6.1796875" style="2" bestFit="1" customWidth="1"/>
    <col min="12" max="12" width="70.26953125" bestFit="1" customWidth="1"/>
    <col min="13" max="13" width="10.81640625" bestFit="1" customWidth="1"/>
    <col min="14" max="14" width="10.54296875" bestFit="1" customWidth="1"/>
    <col min="15" max="15" width="12" bestFit="1" customWidth="1"/>
    <col min="16" max="16" width="12.54296875" customWidth="1"/>
  </cols>
  <sheetData>
    <row r="1" spans="1:8" ht="36.75" customHeight="1" x14ac:dyDescent="0.35">
      <c r="A1" s="74" t="s">
        <v>615</v>
      </c>
      <c r="B1" s="75"/>
      <c r="C1" s="75"/>
      <c r="D1" s="75"/>
      <c r="E1" s="75"/>
      <c r="F1" s="75"/>
      <c r="G1" s="76"/>
      <c r="H1" s="47" t="str">
        <f>HYPERLINK("[EDEL_Portfolio Monthly Notes 31-Dec-2024.xlsx]Index!A1","Index")</f>
        <v>Index</v>
      </c>
    </row>
    <row r="2" spans="1:8" ht="19.5" customHeight="1" x14ac:dyDescent="0.35">
      <c r="A2" s="74" t="s">
        <v>616</v>
      </c>
      <c r="B2" s="75"/>
      <c r="C2" s="75"/>
      <c r="D2" s="75"/>
      <c r="E2" s="75"/>
      <c r="F2" s="75"/>
      <c r="G2" s="76"/>
    </row>
    <row r="4" spans="1:8" ht="48" customHeight="1" x14ac:dyDescent="0.35">
      <c r="A4" s="4" t="s">
        <v>123</v>
      </c>
      <c r="B4" s="4" t="s">
        <v>124</v>
      </c>
      <c r="C4" s="4" t="s">
        <v>125</v>
      </c>
      <c r="D4" s="5" t="s">
        <v>126</v>
      </c>
      <c r="E4" s="6" t="s">
        <v>127</v>
      </c>
      <c r="F4" s="6" t="s">
        <v>128</v>
      </c>
      <c r="G4" s="7" t="s">
        <v>129</v>
      </c>
    </row>
    <row r="5" spans="1:8" x14ac:dyDescent="0.35">
      <c r="A5" s="8"/>
      <c r="B5" s="31"/>
      <c r="C5" s="31"/>
      <c r="D5" s="9"/>
      <c r="E5" s="10"/>
      <c r="F5" s="11"/>
      <c r="G5" s="12"/>
    </row>
    <row r="6" spans="1:8" x14ac:dyDescent="0.35">
      <c r="A6" s="13"/>
      <c r="B6" s="32"/>
      <c r="C6" s="32"/>
      <c r="D6" s="14"/>
      <c r="E6" s="15"/>
      <c r="F6" s="16"/>
      <c r="G6" s="16"/>
    </row>
    <row r="7" spans="1:8" x14ac:dyDescent="0.35">
      <c r="A7" s="17" t="s">
        <v>617</v>
      </c>
      <c r="B7" s="32"/>
      <c r="C7" s="32"/>
      <c r="D7" s="14"/>
      <c r="E7" s="15"/>
      <c r="F7" s="16"/>
      <c r="G7" s="16"/>
    </row>
    <row r="8" spans="1:8" x14ac:dyDescent="0.35">
      <c r="A8" s="17" t="s">
        <v>618</v>
      </c>
      <c r="B8" s="33"/>
      <c r="C8" s="33"/>
      <c r="D8" s="18"/>
      <c r="E8" s="41"/>
      <c r="F8" s="21"/>
      <c r="G8" s="21"/>
    </row>
    <row r="9" spans="1:8" x14ac:dyDescent="0.35">
      <c r="A9" s="13" t="s">
        <v>619</v>
      </c>
      <c r="B9" s="32" t="s">
        <v>620</v>
      </c>
      <c r="C9" s="32"/>
      <c r="D9" s="14">
        <v>96671.214309999996</v>
      </c>
      <c r="E9" s="15">
        <v>11435.92</v>
      </c>
      <c r="F9" s="16">
        <v>0.99529999999999996</v>
      </c>
      <c r="G9" s="16"/>
    </row>
    <row r="10" spans="1:8" x14ac:dyDescent="0.35">
      <c r="A10" s="17" t="s">
        <v>193</v>
      </c>
      <c r="B10" s="33"/>
      <c r="C10" s="33"/>
      <c r="D10" s="18"/>
      <c r="E10" s="19">
        <v>11435.92</v>
      </c>
      <c r="F10" s="20">
        <v>0.99529999999999996</v>
      </c>
      <c r="G10" s="21"/>
    </row>
    <row r="11" spans="1:8" x14ac:dyDescent="0.35">
      <c r="A11" s="13"/>
      <c r="B11" s="32"/>
      <c r="C11" s="32"/>
      <c r="D11" s="14"/>
      <c r="E11" s="15"/>
      <c r="F11" s="16"/>
      <c r="G11" s="16"/>
    </row>
    <row r="12" spans="1:8" x14ac:dyDescent="0.35">
      <c r="A12" s="24" t="s">
        <v>196</v>
      </c>
      <c r="B12" s="34"/>
      <c r="C12" s="34"/>
      <c r="D12" s="25"/>
      <c r="E12" s="19">
        <v>11435.92</v>
      </c>
      <c r="F12" s="20">
        <v>0.99529999999999996</v>
      </c>
      <c r="G12" s="21"/>
    </row>
    <row r="13" spans="1:8" x14ac:dyDescent="0.35">
      <c r="A13" s="13"/>
      <c r="B13" s="32"/>
      <c r="C13" s="32"/>
      <c r="D13" s="14"/>
      <c r="E13" s="15"/>
      <c r="F13" s="16"/>
      <c r="G13" s="16"/>
    </row>
    <row r="14" spans="1:8" x14ac:dyDescent="0.35">
      <c r="A14" s="17" t="s">
        <v>205</v>
      </c>
      <c r="B14" s="32"/>
      <c r="C14" s="32"/>
      <c r="D14" s="14"/>
      <c r="E14" s="15"/>
      <c r="F14" s="16"/>
      <c r="G14" s="16"/>
    </row>
    <row r="15" spans="1:8" x14ac:dyDescent="0.35">
      <c r="A15" s="13" t="s">
        <v>206</v>
      </c>
      <c r="B15" s="32"/>
      <c r="C15" s="32"/>
      <c r="D15" s="14"/>
      <c r="E15" s="15">
        <v>135.97999999999999</v>
      </c>
      <c r="F15" s="16">
        <v>1.18E-2</v>
      </c>
      <c r="G15" s="16">
        <v>6.6451999999999997E-2</v>
      </c>
    </row>
    <row r="16" spans="1:8" x14ac:dyDescent="0.35">
      <c r="A16" s="17" t="s">
        <v>193</v>
      </c>
      <c r="B16" s="33"/>
      <c r="C16" s="33"/>
      <c r="D16" s="18"/>
      <c r="E16" s="19">
        <v>135.97999999999999</v>
      </c>
      <c r="F16" s="20">
        <v>1.18E-2</v>
      </c>
      <c r="G16" s="21"/>
    </row>
    <row r="17" spans="1:7" x14ac:dyDescent="0.35">
      <c r="A17" s="13"/>
      <c r="B17" s="32"/>
      <c r="C17" s="32"/>
      <c r="D17" s="14"/>
      <c r="E17" s="15"/>
      <c r="F17" s="16"/>
      <c r="G17" s="16"/>
    </row>
    <row r="18" spans="1:7" x14ac:dyDescent="0.35">
      <c r="A18" s="24" t="s">
        <v>196</v>
      </c>
      <c r="B18" s="34"/>
      <c r="C18" s="34"/>
      <c r="D18" s="25"/>
      <c r="E18" s="19">
        <v>135.97999999999999</v>
      </c>
      <c r="F18" s="20">
        <v>1.18E-2</v>
      </c>
      <c r="G18" s="21"/>
    </row>
    <row r="19" spans="1:7" x14ac:dyDescent="0.35">
      <c r="A19" s="13" t="s">
        <v>207</v>
      </c>
      <c r="B19" s="32"/>
      <c r="C19" s="32"/>
      <c r="D19" s="14"/>
      <c r="E19" s="15">
        <v>2.4755699999999999E-2</v>
      </c>
      <c r="F19" s="16">
        <v>1.9999999999999999E-6</v>
      </c>
      <c r="G19" s="16"/>
    </row>
    <row r="20" spans="1:7" x14ac:dyDescent="0.35">
      <c r="A20" s="13" t="s">
        <v>208</v>
      </c>
      <c r="B20" s="32"/>
      <c r="C20" s="32"/>
      <c r="D20" s="14"/>
      <c r="E20" s="36">
        <v>-81.794755699999996</v>
      </c>
      <c r="F20" s="26">
        <v>-7.1019999999999998E-3</v>
      </c>
      <c r="G20" s="16">
        <v>6.6451999999999997E-2</v>
      </c>
    </row>
    <row r="21" spans="1:7" x14ac:dyDescent="0.35">
      <c r="A21" s="27" t="s">
        <v>209</v>
      </c>
      <c r="B21" s="35"/>
      <c r="C21" s="35"/>
      <c r="D21" s="28"/>
      <c r="E21" s="29">
        <v>11490.13</v>
      </c>
      <c r="F21" s="30">
        <v>1</v>
      </c>
      <c r="G21" s="30"/>
    </row>
    <row r="26" spans="1:7" x14ac:dyDescent="0.35">
      <c r="A26" s="1" t="s">
        <v>212</v>
      </c>
    </row>
    <row r="27" spans="1:7" x14ac:dyDescent="0.35">
      <c r="A27" s="48" t="s">
        <v>213</v>
      </c>
      <c r="B27" s="3" t="s">
        <v>131</v>
      </c>
    </row>
    <row r="28" spans="1:7" x14ac:dyDescent="0.35">
      <c r="A28" t="s">
        <v>214</v>
      </c>
    </row>
    <row r="29" spans="1:7" x14ac:dyDescent="0.35">
      <c r="A29" t="s">
        <v>267</v>
      </c>
      <c r="B29" t="s">
        <v>216</v>
      </c>
      <c r="C29" t="s">
        <v>216</v>
      </c>
    </row>
    <row r="30" spans="1:7" x14ac:dyDescent="0.35">
      <c r="B30" s="49">
        <v>45625</v>
      </c>
      <c r="C30" s="49">
        <v>45656</v>
      </c>
    </row>
    <row r="31" spans="1:7" x14ac:dyDescent="0.35">
      <c r="A31" t="s">
        <v>515</v>
      </c>
      <c r="B31">
        <v>15.911</v>
      </c>
      <c r="C31">
        <v>16.264299999999999</v>
      </c>
    </row>
    <row r="32" spans="1:7" x14ac:dyDescent="0.35">
      <c r="A32" t="s">
        <v>516</v>
      </c>
      <c r="B32">
        <v>14.7247</v>
      </c>
      <c r="C32">
        <v>15.0406</v>
      </c>
    </row>
    <row r="34" spans="1:4" x14ac:dyDescent="0.35">
      <c r="A34" t="s">
        <v>218</v>
      </c>
      <c r="B34" s="3" t="s">
        <v>131</v>
      </c>
    </row>
    <row r="35" spans="1:4" x14ac:dyDescent="0.35">
      <c r="A35" t="s">
        <v>219</v>
      </c>
      <c r="B35" s="3" t="s">
        <v>131</v>
      </c>
    </row>
    <row r="36" spans="1:4" ht="30" customHeight="1" x14ac:dyDescent="0.35">
      <c r="A36" s="48" t="s">
        <v>220</v>
      </c>
      <c r="B36" s="3" t="s">
        <v>131</v>
      </c>
    </row>
    <row r="37" spans="1:4" ht="30" customHeight="1" x14ac:dyDescent="0.35">
      <c r="A37" s="48" t="s">
        <v>221</v>
      </c>
      <c r="B37" s="50">
        <v>11435.9159084</v>
      </c>
    </row>
    <row r="38" spans="1:4" ht="45" customHeight="1" x14ac:dyDescent="0.35">
      <c r="A38" s="48" t="s">
        <v>621</v>
      </c>
      <c r="B38" s="3" t="s">
        <v>131</v>
      </c>
    </row>
    <row r="39" spans="1:4" x14ac:dyDescent="0.35">
      <c r="B39" s="3"/>
    </row>
    <row r="40" spans="1:4" ht="30" customHeight="1" x14ac:dyDescent="0.35">
      <c r="A40" s="48" t="s">
        <v>622</v>
      </c>
      <c r="B40" s="3" t="s">
        <v>131</v>
      </c>
    </row>
    <row r="41" spans="1:4" ht="30" customHeight="1" x14ac:dyDescent="0.35">
      <c r="A41" s="48" t="s">
        <v>623</v>
      </c>
      <c r="B41" t="s">
        <v>131</v>
      </c>
    </row>
    <row r="42" spans="1:4" ht="30" customHeight="1" x14ac:dyDescent="0.35">
      <c r="A42" s="48" t="s">
        <v>624</v>
      </c>
      <c r="B42" s="3" t="s">
        <v>131</v>
      </c>
    </row>
    <row r="43" spans="1:4" ht="30" customHeight="1" x14ac:dyDescent="0.35">
      <c r="A43" s="48" t="s">
        <v>625</v>
      </c>
      <c r="B43" s="3" t="s">
        <v>131</v>
      </c>
    </row>
    <row r="45" spans="1:4" ht="70" customHeight="1" x14ac:dyDescent="0.35">
      <c r="A45" s="71" t="s">
        <v>237</v>
      </c>
      <c r="B45" s="71" t="s">
        <v>238</v>
      </c>
      <c r="C45" s="71" t="s">
        <v>5</v>
      </c>
      <c r="D45" s="71" t="s">
        <v>6</v>
      </c>
    </row>
    <row r="46" spans="1:4" ht="70" customHeight="1" x14ac:dyDescent="0.35">
      <c r="A46" s="71" t="s">
        <v>626</v>
      </c>
      <c r="B46" s="71"/>
      <c r="C46" s="71" t="s">
        <v>20</v>
      </c>
      <c r="D46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116"/>
  <sheetViews>
    <sheetView showGridLines="0" workbookViewId="0">
      <pane ySplit="4" topLeftCell="A43" activePane="bottomLeft" state="frozen"/>
      <selection pane="bottomLeft" activeCell="A48" sqref="A48"/>
    </sheetView>
  </sheetViews>
  <sheetFormatPr defaultRowHeight="14.5" x14ac:dyDescent="0.35"/>
  <cols>
    <col min="1" max="1" width="50.54296875" customWidth="1"/>
    <col min="2" max="2" width="22" bestFit="1" customWidth="1"/>
    <col min="3" max="3" width="26.7265625" customWidth="1"/>
    <col min="4" max="4" width="22" customWidth="1"/>
    <col min="5" max="5" width="16.453125" customWidth="1"/>
    <col min="6" max="6" width="22" customWidth="1"/>
    <col min="7" max="7" width="6.1796875" style="2" bestFit="1" customWidth="1"/>
    <col min="12" max="12" width="70.26953125" bestFit="1" customWidth="1"/>
    <col min="13" max="13" width="10.81640625" bestFit="1" customWidth="1"/>
    <col min="14" max="14" width="10.54296875" bestFit="1" customWidth="1"/>
    <col min="15" max="15" width="12" bestFit="1" customWidth="1"/>
    <col min="16" max="16" width="12.54296875" customWidth="1"/>
  </cols>
  <sheetData>
    <row r="1" spans="1:8" ht="36.75" customHeight="1" x14ac:dyDescent="0.35">
      <c r="A1" s="74" t="s">
        <v>627</v>
      </c>
      <c r="B1" s="75"/>
      <c r="C1" s="75"/>
      <c r="D1" s="75"/>
      <c r="E1" s="75"/>
      <c r="F1" s="75"/>
      <c r="G1" s="76"/>
      <c r="H1" s="47" t="str">
        <f>HYPERLINK("[EDEL_Portfolio Monthly Notes 31-Dec-2024.xlsx]Index!A1","Index")</f>
        <v>Index</v>
      </c>
    </row>
    <row r="2" spans="1:8" ht="19.5" customHeight="1" x14ac:dyDescent="0.35">
      <c r="A2" s="74" t="s">
        <v>628</v>
      </c>
      <c r="B2" s="75"/>
      <c r="C2" s="75"/>
      <c r="D2" s="75"/>
      <c r="E2" s="75"/>
      <c r="F2" s="75"/>
      <c r="G2" s="76"/>
    </row>
    <row r="4" spans="1:8" ht="48" customHeight="1" x14ac:dyDescent="0.35">
      <c r="A4" s="4" t="s">
        <v>123</v>
      </c>
      <c r="B4" s="4" t="s">
        <v>124</v>
      </c>
      <c r="C4" s="4" t="s">
        <v>125</v>
      </c>
      <c r="D4" s="5" t="s">
        <v>126</v>
      </c>
      <c r="E4" s="6" t="s">
        <v>127</v>
      </c>
      <c r="F4" s="6" t="s">
        <v>128</v>
      </c>
      <c r="G4" s="7" t="s">
        <v>129</v>
      </c>
    </row>
    <row r="5" spans="1:8" x14ac:dyDescent="0.35">
      <c r="A5" s="8"/>
      <c r="B5" s="31"/>
      <c r="C5" s="31"/>
      <c r="D5" s="9"/>
      <c r="E5" s="10"/>
      <c r="F5" s="11"/>
      <c r="G5" s="12"/>
    </row>
    <row r="6" spans="1:8" x14ac:dyDescent="0.35">
      <c r="A6" s="13"/>
      <c r="B6" s="32"/>
      <c r="C6" s="32"/>
      <c r="D6" s="14"/>
      <c r="E6" s="15"/>
      <c r="F6" s="16"/>
      <c r="G6" s="16"/>
    </row>
    <row r="7" spans="1:8" x14ac:dyDescent="0.35">
      <c r="A7" s="17" t="s">
        <v>130</v>
      </c>
      <c r="B7" s="32"/>
      <c r="C7" s="32"/>
      <c r="D7" s="14"/>
      <c r="E7" s="15" t="s">
        <v>131</v>
      </c>
      <c r="F7" s="16" t="s">
        <v>131</v>
      </c>
      <c r="G7" s="16"/>
    </row>
    <row r="8" spans="1:8" x14ac:dyDescent="0.35">
      <c r="A8" s="13"/>
      <c r="B8" s="32"/>
      <c r="C8" s="32"/>
      <c r="D8" s="14"/>
      <c r="E8" s="15"/>
      <c r="F8" s="16"/>
      <c r="G8" s="16"/>
    </row>
    <row r="9" spans="1:8" x14ac:dyDescent="0.35">
      <c r="A9" s="17" t="s">
        <v>132</v>
      </c>
      <c r="B9" s="32"/>
      <c r="C9" s="32"/>
      <c r="D9" s="14"/>
      <c r="E9" s="15"/>
      <c r="F9" s="16"/>
      <c r="G9" s="16"/>
    </row>
    <row r="10" spans="1:8" x14ac:dyDescent="0.35">
      <c r="A10" s="17" t="s">
        <v>133</v>
      </c>
      <c r="B10" s="32"/>
      <c r="C10" s="32"/>
      <c r="D10" s="14"/>
      <c r="E10" s="15"/>
      <c r="F10" s="16"/>
      <c r="G10" s="16"/>
    </row>
    <row r="11" spans="1:8" x14ac:dyDescent="0.35">
      <c r="A11" s="13" t="s">
        <v>629</v>
      </c>
      <c r="B11" s="32" t="s">
        <v>630</v>
      </c>
      <c r="C11" s="32" t="s">
        <v>148</v>
      </c>
      <c r="D11" s="14">
        <v>2000000</v>
      </c>
      <c r="E11" s="15">
        <v>2081.9499999999998</v>
      </c>
      <c r="F11" s="16">
        <v>7.7499999999999999E-2</v>
      </c>
      <c r="G11" s="16">
        <v>7.3958999999999997E-2</v>
      </c>
    </row>
    <row r="12" spans="1:8" x14ac:dyDescent="0.35">
      <c r="A12" s="13" t="s">
        <v>631</v>
      </c>
      <c r="B12" s="32" t="s">
        <v>632</v>
      </c>
      <c r="C12" s="32" t="s">
        <v>633</v>
      </c>
      <c r="D12" s="14">
        <v>2000000</v>
      </c>
      <c r="E12" s="15">
        <v>2015.77</v>
      </c>
      <c r="F12" s="16">
        <v>7.4999999999999997E-2</v>
      </c>
      <c r="G12" s="16">
        <v>7.1999999999999995E-2</v>
      </c>
    </row>
    <row r="13" spans="1:8" x14ac:dyDescent="0.35">
      <c r="A13" s="13" t="s">
        <v>634</v>
      </c>
      <c r="B13" s="32" t="s">
        <v>635</v>
      </c>
      <c r="C13" s="32" t="s">
        <v>139</v>
      </c>
      <c r="D13" s="14">
        <v>2000000</v>
      </c>
      <c r="E13" s="15">
        <v>2013.75</v>
      </c>
      <c r="F13" s="16">
        <v>7.4999999999999997E-2</v>
      </c>
      <c r="G13" s="16">
        <v>7.2959999999999997E-2</v>
      </c>
    </row>
    <row r="14" spans="1:8" x14ac:dyDescent="0.35">
      <c r="A14" s="13" t="s">
        <v>636</v>
      </c>
      <c r="B14" s="32" t="s">
        <v>637</v>
      </c>
      <c r="C14" s="32" t="s">
        <v>139</v>
      </c>
      <c r="D14" s="14">
        <v>1990000</v>
      </c>
      <c r="E14" s="15">
        <v>1979.83</v>
      </c>
      <c r="F14" s="16">
        <v>7.3700000000000002E-2</v>
      </c>
      <c r="G14" s="16">
        <v>7.145E-2</v>
      </c>
    </row>
    <row r="15" spans="1:8" x14ac:dyDescent="0.35">
      <c r="A15" s="13" t="s">
        <v>638</v>
      </c>
      <c r="B15" s="32" t="s">
        <v>639</v>
      </c>
      <c r="C15" s="32" t="s">
        <v>640</v>
      </c>
      <c r="D15" s="14">
        <v>1900000</v>
      </c>
      <c r="E15" s="15">
        <v>1921.13</v>
      </c>
      <c r="F15" s="16">
        <v>7.1499999999999994E-2</v>
      </c>
      <c r="G15" s="16">
        <v>7.3601E-2</v>
      </c>
    </row>
    <row r="16" spans="1:8" x14ac:dyDescent="0.35">
      <c r="A16" s="13" t="s">
        <v>641</v>
      </c>
      <c r="B16" s="32" t="s">
        <v>642</v>
      </c>
      <c r="C16" s="32" t="s">
        <v>139</v>
      </c>
      <c r="D16" s="14">
        <v>1500000</v>
      </c>
      <c r="E16" s="15">
        <v>1574.04</v>
      </c>
      <c r="F16" s="16">
        <v>5.8599999999999999E-2</v>
      </c>
      <c r="G16" s="16">
        <v>7.4450000000000002E-2</v>
      </c>
    </row>
    <row r="17" spans="1:7" x14ac:dyDescent="0.35">
      <c r="A17" s="13" t="s">
        <v>643</v>
      </c>
      <c r="B17" s="32" t="s">
        <v>644</v>
      </c>
      <c r="C17" s="32" t="s">
        <v>139</v>
      </c>
      <c r="D17" s="14">
        <v>1300000</v>
      </c>
      <c r="E17" s="15">
        <v>1311.91</v>
      </c>
      <c r="F17" s="16">
        <v>4.8800000000000003E-2</v>
      </c>
      <c r="G17" s="16">
        <v>7.2312000000000001E-2</v>
      </c>
    </row>
    <row r="18" spans="1:7" x14ac:dyDescent="0.35">
      <c r="A18" s="13" t="s">
        <v>645</v>
      </c>
      <c r="B18" s="32" t="s">
        <v>646</v>
      </c>
      <c r="C18" s="32" t="s">
        <v>139</v>
      </c>
      <c r="D18" s="14">
        <v>1000000</v>
      </c>
      <c r="E18" s="15">
        <v>1062.19</v>
      </c>
      <c r="F18" s="16">
        <v>3.95E-2</v>
      </c>
      <c r="G18" s="16">
        <v>7.2499999999999995E-2</v>
      </c>
    </row>
    <row r="19" spans="1:7" x14ac:dyDescent="0.35">
      <c r="A19" s="13" t="s">
        <v>647</v>
      </c>
      <c r="B19" s="32" t="s">
        <v>648</v>
      </c>
      <c r="C19" s="32" t="s">
        <v>139</v>
      </c>
      <c r="D19" s="14">
        <v>1000000</v>
      </c>
      <c r="E19" s="15">
        <v>1036.25</v>
      </c>
      <c r="F19" s="16">
        <v>3.8600000000000002E-2</v>
      </c>
      <c r="G19" s="16">
        <v>7.2312000000000001E-2</v>
      </c>
    </row>
    <row r="20" spans="1:7" x14ac:dyDescent="0.35">
      <c r="A20" s="13" t="s">
        <v>649</v>
      </c>
      <c r="B20" s="32" t="s">
        <v>650</v>
      </c>
      <c r="C20" s="32" t="s">
        <v>136</v>
      </c>
      <c r="D20" s="14">
        <v>1000000</v>
      </c>
      <c r="E20" s="15">
        <v>1034.55</v>
      </c>
      <c r="F20" s="16">
        <v>3.85E-2</v>
      </c>
      <c r="G20" s="16">
        <v>7.2881000000000001E-2</v>
      </c>
    </row>
    <row r="21" spans="1:7" x14ac:dyDescent="0.35">
      <c r="A21" s="13" t="s">
        <v>651</v>
      </c>
      <c r="B21" s="32" t="s">
        <v>652</v>
      </c>
      <c r="C21" s="32" t="s">
        <v>139</v>
      </c>
      <c r="D21" s="14">
        <v>1000000</v>
      </c>
      <c r="E21" s="15">
        <v>1033.8699999999999</v>
      </c>
      <c r="F21" s="16">
        <v>3.85E-2</v>
      </c>
      <c r="G21" s="16">
        <v>7.3125999999999997E-2</v>
      </c>
    </row>
    <row r="22" spans="1:7" x14ac:dyDescent="0.35">
      <c r="A22" s="13" t="s">
        <v>653</v>
      </c>
      <c r="B22" s="32" t="s">
        <v>654</v>
      </c>
      <c r="C22" s="32" t="s">
        <v>148</v>
      </c>
      <c r="D22" s="14">
        <v>1000000</v>
      </c>
      <c r="E22" s="15">
        <v>1024.74</v>
      </c>
      <c r="F22" s="16">
        <v>3.8100000000000002E-2</v>
      </c>
      <c r="G22" s="16">
        <v>7.3925000000000005E-2</v>
      </c>
    </row>
    <row r="23" spans="1:7" x14ac:dyDescent="0.35">
      <c r="A23" s="13" t="s">
        <v>655</v>
      </c>
      <c r="B23" s="32" t="s">
        <v>656</v>
      </c>
      <c r="C23" s="32" t="s">
        <v>139</v>
      </c>
      <c r="D23" s="14">
        <v>1000000</v>
      </c>
      <c r="E23" s="15">
        <v>1003.31</v>
      </c>
      <c r="F23" s="16">
        <v>3.73E-2</v>
      </c>
      <c r="G23" s="16">
        <v>7.2349999999999998E-2</v>
      </c>
    </row>
    <row r="24" spans="1:7" x14ac:dyDescent="0.35">
      <c r="A24" s="13" t="s">
        <v>657</v>
      </c>
      <c r="B24" s="32" t="s">
        <v>658</v>
      </c>
      <c r="C24" s="32" t="s">
        <v>139</v>
      </c>
      <c r="D24" s="14">
        <v>1000000</v>
      </c>
      <c r="E24" s="15">
        <v>999.66</v>
      </c>
      <c r="F24" s="16">
        <v>3.7199999999999997E-2</v>
      </c>
      <c r="G24" s="16">
        <v>7.4099999999999999E-2</v>
      </c>
    </row>
    <row r="25" spans="1:7" x14ac:dyDescent="0.35">
      <c r="A25" s="13" t="s">
        <v>659</v>
      </c>
      <c r="B25" s="32" t="s">
        <v>660</v>
      </c>
      <c r="C25" s="32" t="s">
        <v>139</v>
      </c>
      <c r="D25" s="14">
        <v>800000</v>
      </c>
      <c r="E25" s="15">
        <v>802.71</v>
      </c>
      <c r="F25" s="16">
        <v>2.9899999999999999E-2</v>
      </c>
      <c r="G25" s="16">
        <v>7.4099999999999999E-2</v>
      </c>
    </row>
    <row r="26" spans="1:7" x14ac:dyDescent="0.35">
      <c r="A26" s="13" t="s">
        <v>661</v>
      </c>
      <c r="B26" s="32" t="s">
        <v>662</v>
      </c>
      <c r="C26" s="32" t="s">
        <v>139</v>
      </c>
      <c r="D26" s="14">
        <v>500000</v>
      </c>
      <c r="E26" s="15">
        <v>524.74</v>
      </c>
      <c r="F26" s="16">
        <v>1.95E-2</v>
      </c>
      <c r="G26" s="16">
        <v>7.3123999999999995E-2</v>
      </c>
    </row>
    <row r="27" spans="1:7" x14ac:dyDescent="0.35">
      <c r="A27" s="13" t="s">
        <v>663</v>
      </c>
      <c r="B27" s="32" t="s">
        <v>664</v>
      </c>
      <c r="C27" s="32" t="s">
        <v>139</v>
      </c>
      <c r="D27" s="14">
        <v>500000</v>
      </c>
      <c r="E27" s="15">
        <v>515.63</v>
      </c>
      <c r="F27" s="16">
        <v>1.9199999999999998E-2</v>
      </c>
      <c r="G27" s="16">
        <v>7.5032000000000001E-2</v>
      </c>
    </row>
    <row r="28" spans="1:7" x14ac:dyDescent="0.35">
      <c r="A28" s="13" t="s">
        <v>665</v>
      </c>
      <c r="B28" s="32" t="s">
        <v>666</v>
      </c>
      <c r="C28" s="32" t="s">
        <v>139</v>
      </c>
      <c r="D28" s="14">
        <v>120000</v>
      </c>
      <c r="E28" s="15">
        <v>128.47999999999999</v>
      </c>
      <c r="F28" s="16">
        <v>4.7999999999999996E-3</v>
      </c>
      <c r="G28" s="16">
        <v>7.2999999999999995E-2</v>
      </c>
    </row>
    <row r="29" spans="1:7" x14ac:dyDescent="0.35">
      <c r="A29" s="13" t="s">
        <v>667</v>
      </c>
      <c r="B29" s="32" t="s">
        <v>668</v>
      </c>
      <c r="C29" s="32" t="s">
        <v>139</v>
      </c>
      <c r="D29" s="14">
        <v>10000</v>
      </c>
      <c r="E29" s="15">
        <v>10.36</v>
      </c>
      <c r="F29" s="16">
        <v>4.0000000000000002E-4</v>
      </c>
      <c r="G29" s="16">
        <v>7.6600000000000001E-2</v>
      </c>
    </row>
    <row r="30" spans="1:7" x14ac:dyDescent="0.35">
      <c r="A30" s="17" t="s">
        <v>193</v>
      </c>
      <c r="B30" s="33"/>
      <c r="C30" s="33"/>
      <c r="D30" s="18"/>
      <c r="E30" s="19">
        <v>22074.87</v>
      </c>
      <c r="F30" s="20">
        <v>0.8216</v>
      </c>
      <c r="G30" s="21"/>
    </row>
    <row r="31" spans="1:7" x14ac:dyDescent="0.35">
      <c r="A31" s="13"/>
      <c r="B31" s="32"/>
      <c r="C31" s="32"/>
      <c r="D31" s="14"/>
      <c r="E31" s="15"/>
      <c r="F31" s="16"/>
      <c r="G31" s="16"/>
    </row>
    <row r="32" spans="1:7" x14ac:dyDescent="0.35">
      <c r="A32" s="17" t="s">
        <v>278</v>
      </c>
      <c r="B32" s="32"/>
      <c r="C32" s="32"/>
      <c r="D32" s="14"/>
      <c r="E32" s="15"/>
      <c r="F32" s="16"/>
      <c r="G32" s="16"/>
    </row>
    <row r="33" spans="1:7" x14ac:dyDescent="0.35">
      <c r="A33" s="13" t="s">
        <v>669</v>
      </c>
      <c r="B33" s="32" t="s">
        <v>670</v>
      </c>
      <c r="C33" s="32" t="s">
        <v>281</v>
      </c>
      <c r="D33" s="14">
        <v>2500000</v>
      </c>
      <c r="E33" s="15">
        <v>2558.12</v>
      </c>
      <c r="F33" s="16">
        <v>9.5200000000000007E-2</v>
      </c>
      <c r="G33" s="16">
        <v>6.9334000000000007E-2</v>
      </c>
    </row>
    <row r="34" spans="1:7" x14ac:dyDescent="0.35">
      <c r="A34" s="13" t="s">
        <v>671</v>
      </c>
      <c r="B34" s="32" t="s">
        <v>672</v>
      </c>
      <c r="C34" s="32" t="s">
        <v>281</v>
      </c>
      <c r="D34" s="14">
        <v>500000</v>
      </c>
      <c r="E34" s="15">
        <v>506.75</v>
      </c>
      <c r="F34" s="16">
        <v>1.89E-2</v>
      </c>
      <c r="G34" s="16">
        <v>6.8422999999999998E-2</v>
      </c>
    </row>
    <row r="35" spans="1:7" x14ac:dyDescent="0.35">
      <c r="A35" s="13" t="s">
        <v>673</v>
      </c>
      <c r="B35" s="32" t="s">
        <v>674</v>
      </c>
      <c r="C35" s="32" t="s">
        <v>281</v>
      </c>
      <c r="D35" s="14">
        <v>500000</v>
      </c>
      <c r="E35" s="15">
        <v>505.92</v>
      </c>
      <c r="F35" s="16">
        <v>1.8800000000000001E-2</v>
      </c>
      <c r="G35" s="16">
        <v>6.8371000000000001E-2</v>
      </c>
    </row>
    <row r="36" spans="1:7" x14ac:dyDescent="0.35">
      <c r="A36" s="17" t="s">
        <v>193</v>
      </c>
      <c r="B36" s="33"/>
      <c r="C36" s="33"/>
      <c r="D36" s="18"/>
      <c r="E36" s="19">
        <v>3570.79</v>
      </c>
      <c r="F36" s="20">
        <v>0.13289999999999999</v>
      </c>
      <c r="G36" s="21"/>
    </row>
    <row r="37" spans="1:7" x14ac:dyDescent="0.35">
      <c r="A37" s="13"/>
      <c r="B37" s="32"/>
      <c r="C37" s="32"/>
      <c r="D37" s="14"/>
      <c r="E37" s="15"/>
      <c r="F37" s="16"/>
      <c r="G37" s="16"/>
    </row>
    <row r="38" spans="1:7" x14ac:dyDescent="0.35">
      <c r="A38" s="17" t="s">
        <v>194</v>
      </c>
      <c r="B38" s="32"/>
      <c r="C38" s="32"/>
      <c r="D38" s="14"/>
      <c r="E38" s="15"/>
      <c r="F38" s="16"/>
      <c r="G38" s="16"/>
    </row>
    <row r="39" spans="1:7" x14ac:dyDescent="0.35">
      <c r="A39" s="17" t="s">
        <v>193</v>
      </c>
      <c r="B39" s="32"/>
      <c r="C39" s="32"/>
      <c r="D39" s="14"/>
      <c r="E39" s="22" t="s">
        <v>131</v>
      </c>
      <c r="F39" s="23" t="s">
        <v>131</v>
      </c>
      <c r="G39" s="16"/>
    </row>
    <row r="40" spans="1:7" x14ac:dyDescent="0.35">
      <c r="A40" s="13"/>
      <c r="B40" s="32"/>
      <c r="C40" s="32"/>
      <c r="D40" s="14"/>
      <c r="E40" s="15"/>
      <c r="F40" s="16"/>
      <c r="G40" s="16"/>
    </row>
    <row r="41" spans="1:7" x14ac:dyDescent="0.35">
      <c r="A41" s="17" t="s">
        <v>195</v>
      </c>
      <c r="B41" s="32"/>
      <c r="C41" s="32"/>
      <c r="D41" s="14"/>
      <c r="E41" s="15"/>
      <c r="F41" s="16"/>
      <c r="G41" s="16"/>
    </row>
    <row r="42" spans="1:7" x14ac:dyDescent="0.35">
      <c r="A42" s="17" t="s">
        <v>193</v>
      </c>
      <c r="B42" s="32"/>
      <c r="C42" s="32"/>
      <c r="D42" s="14"/>
      <c r="E42" s="22" t="s">
        <v>131</v>
      </c>
      <c r="F42" s="23" t="s">
        <v>131</v>
      </c>
      <c r="G42" s="16"/>
    </row>
    <row r="43" spans="1:7" x14ac:dyDescent="0.35">
      <c r="A43" s="13"/>
      <c r="B43" s="32"/>
      <c r="C43" s="32"/>
      <c r="D43" s="14"/>
      <c r="E43" s="15"/>
      <c r="F43" s="16"/>
      <c r="G43" s="16"/>
    </row>
    <row r="44" spans="1:7" x14ac:dyDescent="0.35">
      <c r="A44" s="24" t="s">
        <v>196</v>
      </c>
      <c r="B44" s="34"/>
      <c r="C44" s="34"/>
      <c r="D44" s="25"/>
      <c r="E44" s="19">
        <v>25645.66</v>
      </c>
      <c r="F44" s="20">
        <v>0.95450000000000002</v>
      </c>
      <c r="G44" s="21"/>
    </row>
    <row r="45" spans="1:7" x14ac:dyDescent="0.35">
      <c r="A45" s="13"/>
      <c r="B45" s="32"/>
      <c r="C45" s="32"/>
      <c r="D45" s="14"/>
      <c r="E45" s="15"/>
      <c r="F45" s="16"/>
      <c r="G45" s="16"/>
    </row>
    <row r="46" spans="1:7" x14ac:dyDescent="0.35">
      <c r="A46" s="13"/>
      <c r="B46" s="32"/>
      <c r="C46" s="32"/>
      <c r="D46" s="14"/>
      <c r="E46" s="15"/>
      <c r="F46" s="16"/>
      <c r="G46" s="16"/>
    </row>
    <row r="47" spans="1:7" x14ac:dyDescent="0.35">
      <c r="A47" s="17" t="s">
        <v>675</v>
      </c>
      <c r="B47" s="32"/>
      <c r="C47" s="32"/>
      <c r="D47" s="14"/>
      <c r="E47" s="15"/>
      <c r="F47" s="16"/>
      <c r="G47" s="16"/>
    </row>
    <row r="48" spans="1:7" x14ac:dyDescent="0.35">
      <c r="A48" s="13" t="s">
        <v>676</v>
      </c>
      <c r="B48" s="32" t="s">
        <v>677</v>
      </c>
      <c r="C48" s="32"/>
      <c r="D48" s="14">
        <v>888.45600000000002</v>
      </c>
      <c r="E48" s="15">
        <v>96.36</v>
      </c>
      <c r="F48" s="16">
        <v>3.5999999999999999E-3</v>
      </c>
      <c r="G48" s="16"/>
    </row>
    <row r="49" spans="1:7" x14ac:dyDescent="0.35">
      <c r="A49" s="13"/>
      <c r="B49" s="32"/>
      <c r="C49" s="32"/>
      <c r="D49" s="14"/>
      <c r="E49" s="15"/>
      <c r="F49" s="16"/>
      <c r="G49" s="16"/>
    </row>
    <row r="50" spans="1:7" x14ac:dyDescent="0.35">
      <c r="A50" s="24" t="s">
        <v>196</v>
      </c>
      <c r="B50" s="34"/>
      <c r="C50" s="34"/>
      <c r="D50" s="25"/>
      <c r="E50" s="19">
        <v>96.36</v>
      </c>
      <c r="F50" s="20">
        <v>3.5999999999999999E-3</v>
      </c>
      <c r="G50" s="21"/>
    </row>
    <row r="51" spans="1:7" x14ac:dyDescent="0.35">
      <c r="A51" s="13"/>
      <c r="B51" s="32"/>
      <c r="C51" s="32"/>
      <c r="D51" s="14"/>
      <c r="E51" s="15"/>
      <c r="F51" s="16"/>
      <c r="G51" s="16"/>
    </row>
    <row r="52" spans="1:7" x14ac:dyDescent="0.35">
      <c r="A52" s="17" t="s">
        <v>205</v>
      </c>
      <c r="B52" s="32"/>
      <c r="C52" s="32"/>
      <c r="D52" s="14"/>
      <c r="E52" s="15"/>
      <c r="F52" s="16"/>
      <c r="G52" s="16"/>
    </row>
    <row r="53" spans="1:7" x14ac:dyDescent="0.35">
      <c r="A53" s="13" t="s">
        <v>206</v>
      </c>
      <c r="B53" s="32"/>
      <c r="C53" s="32"/>
      <c r="D53" s="14"/>
      <c r="E53" s="15">
        <v>309.94</v>
      </c>
      <c r="F53" s="16">
        <v>1.15E-2</v>
      </c>
      <c r="G53" s="16">
        <v>6.6451999999999997E-2</v>
      </c>
    </row>
    <row r="54" spans="1:7" x14ac:dyDescent="0.35">
      <c r="A54" s="17" t="s">
        <v>193</v>
      </c>
      <c r="B54" s="33"/>
      <c r="C54" s="33"/>
      <c r="D54" s="18"/>
      <c r="E54" s="19">
        <v>309.94</v>
      </c>
      <c r="F54" s="20">
        <v>1.15E-2</v>
      </c>
      <c r="G54" s="21"/>
    </row>
    <row r="55" spans="1:7" x14ac:dyDescent="0.35">
      <c r="A55" s="13"/>
      <c r="B55" s="32"/>
      <c r="C55" s="32"/>
      <c r="D55" s="14"/>
      <c r="E55" s="15"/>
      <c r="F55" s="16"/>
      <c r="G55" s="16"/>
    </row>
    <row r="56" spans="1:7" x14ac:dyDescent="0.35">
      <c r="A56" s="24" t="s">
        <v>196</v>
      </c>
      <c r="B56" s="34"/>
      <c r="C56" s="34"/>
      <c r="D56" s="25"/>
      <c r="E56" s="19">
        <v>309.94</v>
      </c>
      <c r="F56" s="20">
        <v>1.15E-2</v>
      </c>
      <c r="G56" s="21"/>
    </row>
    <row r="57" spans="1:7" x14ac:dyDescent="0.35">
      <c r="A57" s="13" t="s">
        <v>207</v>
      </c>
      <c r="B57" s="32"/>
      <c r="C57" s="32"/>
      <c r="D57" s="14"/>
      <c r="E57" s="15">
        <v>856.95384430000001</v>
      </c>
      <c r="F57" s="16">
        <v>3.1896000000000001E-2</v>
      </c>
      <c r="G57" s="16"/>
    </row>
    <row r="58" spans="1:7" x14ac:dyDescent="0.35">
      <c r="A58" s="13" t="s">
        <v>208</v>
      </c>
      <c r="B58" s="32"/>
      <c r="C58" s="32"/>
      <c r="D58" s="14"/>
      <c r="E58" s="36">
        <v>-42.493844299999999</v>
      </c>
      <c r="F58" s="26">
        <v>-1.4959999999999999E-3</v>
      </c>
      <c r="G58" s="16">
        <v>6.6451999999999997E-2</v>
      </c>
    </row>
    <row r="59" spans="1:7" x14ac:dyDescent="0.35">
      <c r="A59" s="27" t="s">
        <v>209</v>
      </c>
      <c r="B59" s="35"/>
      <c r="C59" s="35"/>
      <c r="D59" s="28"/>
      <c r="E59" s="29">
        <v>26866.42</v>
      </c>
      <c r="F59" s="30">
        <v>1</v>
      </c>
      <c r="G59" s="30"/>
    </row>
    <row r="61" spans="1:7" x14ac:dyDescent="0.35">
      <c r="A61" s="1" t="s">
        <v>211</v>
      </c>
    </row>
    <row r="64" spans="1:7" x14ac:dyDescent="0.35">
      <c r="A64" s="1" t="s">
        <v>212</v>
      </c>
    </row>
    <row r="65" spans="1:3" x14ac:dyDescent="0.35">
      <c r="A65" s="48" t="s">
        <v>213</v>
      </c>
      <c r="B65" s="3" t="s">
        <v>131</v>
      </c>
    </row>
    <row r="66" spans="1:3" x14ac:dyDescent="0.35">
      <c r="A66" t="s">
        <v>214</v>
      </c>
    </row>
    <row r="67" spans="1:3" x14ac:dyDescent="0.35">
      <c r="A67" t="s">
        <v>267</v>
      </c>
      <c r="B67" t="s">
        <v>216</v>
      </c>
      <c r="C67" t="s">
        <v>216</v>
      </c>
    </row>
    <row r="68" spans="1:3" x14ac:dyDescent="0.35">
      <c r="B68" s="49">
        <v>45625</v>
      </c>
      <c r="C68" s="49">
        <v>45657</v>
      </c>
    </row>
    <row r="69" spans="1:3" x14ac:dyDescent="0.35">
      <c r="A69" t="s">
        <v>678</v>
      </c>
      <c r="B69" t="s">
        <v>679</v>
      </c>
      <c r="C69" t="s">
        <v>680</v>
      </c>
    </row>
    <row r="70" spans="1:3" x14ac:dyDescent="0.35">
      <c r="A70" t="s">
        <v>681</v>
      </c>
      <c r="B70">
        <v>14.5496</v>
      </c>
      <c r="C70">
        <v>14.5496</v>
      </c>
    </row>
    <row r="71" spans="1:3" x14ac:dyDescent="0.35">
      <c r="A71" t="s">
        <v>515</v>
      </c>
      <c r="B71">
        <v>24.250900000000001</v>
      </c>
      <c r="C71">
        <v>24.354700000000001</v>
      </c>
    </row>
    <row r="72" spans="1:3" x14ac:dyDescent="0.35">
      <c r="A72" t="s">
        <v>269</v>
      </c>
      <c r="B72">
        <v>18.490600000000001</v>
      </c>
      <c r="C72">
        <v>18.569700000000001</v>
      </c>
    </row>
    <row r="73" spans="1:3" x14ac:dyDescent="0.35">
      <c r="A73" t="s">
        <v>682</v>
      </c>
      <c r="B73">
        <v>10.9216</v>
      </c>
      <c r="C73">
        <v>10.9207</v>
      </c>
    </row>
    <row r="74" spans="1:3" x14ac:dyDescent="0.35">
      <c r="A74" t="s">
        <v>683</v>
      </c>
      <c r="B74">
        <v>10.5608</v>
      </c>
      <c r="C74">
        <v>10.554399999999999</v>
      </c>
    </row>
    <row r="75" spans="1:3" x14ac:dyDescent="0.35">
      <c r="A75" t="s">
        <v>684</v>
      </c>
      <c r="B75" t="s">
        <v>679</v>
      </c>
      <c r="C75" t="s">
        <v>680</v>
      </c>
    </row>
    <row r="76" spans="1:3" x14ac:dyDescent="0.35">
      <c r="A76" t="s">
        <v>685</v>
      </c>
      <c r="B76">
        <v>14.0867</v>
      </c>
      <c r="C76">
        <v>14.0867</v>
      </c>
    </row>
    <row r="77" spans="1:3" x14ac:dyDescent="0.35">
      <c r="A77" t="s">
        <v>516</v>
      </c>
      <c r="B77">
        <v>23.445499999999999</v>
      </c>
      <c r="C77">
        <v>23.5395</v>
      </c>
    </row>
    <row r="78" spans="1:3" x14ac:dyDescent="0.35">
      <c r="A78" t="s">
        <v>271</v>
      </c>
      <c r="B78">
        <v>17.724599999999999</v>
      </c>
      <c r="C78">
        <v>17.7956</v>
      </c>
    </row>
    <row r="79" spans="1:3" x14ac:dyDescent="0.35">
      <c r="A79" t="s">
        <v>686</v>
      </c>
      <c r="B79">
        <v>11.166</v>
      </c>
      <c r="C79">
        <v>11.164999999999999</v>
      </c>
    </row>
    <row r="80" spans="1:3" x14ac:dyDescent="0.35">
      <c r="A80" t="s">
        <v>687</v>
      </c>
      <c r="B80">
        <v>10.1557</v>
      </c>
      <c r="C80">
        <v>10.148</v>
      </c>
    </row>
    <row r="81" spans="1:4" x14ac:dyDescent="0.35">
      <c r="A81" t="s">
        <v>688</v>
      </c>
    </row>
    <row r="83" spans="1:4" x14ac:dyDescent="0.35">
      <c r="A83" t="s">
        <v>689</v>
      </c>
    </row>
    <row r="85" spans="1:4" x14ac:dyDescent="0.35">
      <c r="A85" s="51" t="s">
        <v>690</v>
      </c>
      <c r="B85" s="51" t="s">
        <v>691</v>
      </c>
      <c r="C85" s="51" t="s">
        <v>692</v>
      </c>
      <c r="D85" s="51" t="s">
        <v>693</v>
      </c>
    </row>
    <row r="86" spans="1:4" x14ac:dyDescent="0.35">
      <c r="A86" s="51" t="s">
        <v>694</v>
      </c>
      <c r="B86" s="51"/>
      <c r="C86" s="51">
        <v>6.2424899999999998E-2</v>
      </c>
      <c r="D86" s="51">
        <v>6.2424899999999998E-2</v>
      </c>
    </row>
    <row r="87" spans="1:4" x14ac:dyDescent="0.35">
      <c r="A87" s="51" t="s">
        <v>695</v>
      </c>
      <c r="B87" s="51"/>
      <c r="C87" s="51">
        <v>4.7568199999999998E-2</v>
      </c>
      <c r="D87" s="51">
        <v>4.7568199999999998E-2</v>
      </c>
    </row>
    <row r="88" spans="1:4" x14ac:dyDescent="0.35">
      <c r="A88" s="51" t="s">
        <v>696</v>
      </c>
      <c r="B88" s="51"/>
      <c r="C88" s="51">
        <v>5.1538300000000002E-2</v>
      </c>
      <c r="D88" s="51">
        <v>5.1538300000000002E-2</v>
      </c>
    </row>
    <row r="89" spans="1:4" x14ac:dyDescent="0.35">
      <c r="A89" s="51" t="s">
        <v>697</v>
      </c>
      <c r="B89" s="51"/>
      <c r="C89" s="51">
        <v>5.6404200000000002E-2</v>
      </c>
      <c r="D89" s="51">
        <v>5.6404200000000002E-2</v>
      </c>
    </row>
    <row r="90" spans="1:4" x14ac:dyDescent="0.35">
      <c r="A90" s="51" t="s">
        <v>698</v>
      </c>
      <c r="B90" s="51"/>
      <c r="C90" s="51">
        <v>4.5695100000000002E-2</v>
      </c>
      <c r="D90" s="51">
        <v>4.5695100000000002E-2</v>
      </c>
    </row>
    <row r="91" spans="1:4" x14ac:dyDescent="0.35">
      <c r="A91" s="51" t="s">
        <v>699</v>
      </c>
      <c r="B91" s="51"/>
      <c r="C91" s="51">
        <v>4.8339300000000002E-2</v>
      </c>
      <c r="D91" s="51">
        <v>4.8339300000000002E-2</v>
      </c>
    </row>
    <row r="93" spans="1:4" x14ac:dyDescent="0.35">
      <c r="A93" t="s">
        <v>219</v>
      </c>
      <c r="B93" s="3" t="s">
        <v>131</v>
      </c>
    </row>
    <row r="94" spans="1:4" ht="30" customHeight="1" x14ac:dyDescent="0.35">
      <c r="A94" s="48" t="s">
        <v>220</v>
      </c>
      <c r="B94" s="3" t="s">
        <v>131</v>
      </c>
    </row>
    <row r="95" spans="1:4" ht="30" customHeight="1" x14ac:dyDescent="0.35">
      <c r="A95" s="48" t="s">
        <v>221</v>
      </c>
      <c r="B95" s="3" t="s">
        <v>131</v>
      </c>
    </row>
    <row r="96" spans="1:4" x14ac:dyDescent="0.35">
      <c r="A96" t="s">
        <v>222</v>
      </c>
      <c r="B96" s="50">
        <f>+B111</f>
        <v>4.9804031482870359</v>
      </c>
    </row>
    <row r="97" spans="1:2" ht="45" customHeight="1" x14ac:dyDescent="0.35">
      <c r="A97" s="48" t="s">
        <v>223</v>
      </c>
      <c r="B97" s="3" t="s">
        <v>131</v>
      </c>
    </row>
    <row r="98" spans="1:2" x14ac:dyDescent="0.35">
      <c r="B98" s="3"/>
    </row>
    <row r="99" spans="1:2" ht="30" customHeight="1" x14ac:dyDescent="0.35">
      <c r="A99" s="48" t="s">
        <v>224</v>
      </c>
      <c r="B99" s="3" t="s">
        <v>131</v>
      </c>
    </row>
    <row r="100" spans="1:2" ht="30" customHeight="1" x14ac:dyDescent="0.35">
      <c r="A100" s="48" t="s">
        <v>225</v>
      </c>
      <c r="B100" t="s">
        <v>131</v>
      </c>
    </row>
    <row r="101" spans="1:2" ht="30" customHeight="1" x14ac:dyDescent="0.35">
      <c r="A101" s="48" t="s">
        <v>226</v>
      </c>
      <c r="B101" s="3" t="s">
        <v>131</v>
      </c>
    </row>
    <row r="102" spans="1:2" ht="30" customHeight="1" x14ac:dyDescent="0.35">
      <c r="A102" s="48" t="s">
        <v>227</v>
      </c>
      <c r="B102" s="3" t="s">
        <v>131</v>
      </c>
    </row>
    <row r="104" spans="1:2" x14ac:dyDescent="0.35">
      <c r="A104" t="s">
        <v>228</v>
      </c>
    </row>
    <row r="105" spans="1:2" ht="45" customHeight="1" x14ac:dyDescent="0.35">
      <c r="A105" s="63" t="s">
        <v>229</v>
      </c>
      <c r="B105" s="64" t="s">
        <v>700</v>
      </c>
    </row>
    <row r="106" spans="1:2" ht="30" customHeight="1" x14ac:dyDescent="0.35">
      <c r="A106" s="63" t="s">
        <v>231</v>
      </c>
      <c r="B106" s="64" t="s">
        <v>701</v>
      </c>
    </row>
    <row r="107" spans="1:2" x14ac:dyDescent="0.35">
      <c r="A107" s="63"/>
      <c r="B107" s="63"/>
    </row>
    <row r="108" spans="1:2" x14ac:dyDescent="0.35">
      <c r="A108" s="63" t="s">
        <v>233</v>
      </c>
      <c r="B108" s="65">
        <v>7.2217823419951062</v>
      </c>
    </row>
    <row r="109" spans="1:2" x14ac:dyDescent="0.35">
      <c r="A109" s="63"/>
      <c r="B109" s="63"/>
    </row>
    <row r="110" spans="1:2" x14ac:dyDescent="0.35">
      <c r="A110" s="63" t="s">
        <v>234</v>
      </c>
      <c r="B110" s="66">
        <v>4.1231</v>
      </c>
    </row>
    <row r="111" spans="1:2" x14ac:dyDescent="0.35">
      <c r="A111" s="63" t="s">
        <v>235</v>
      </c>
      <c r="B111" s="66">
        <v>4.9804031482870359</v>
      </c>
    </row>
    <row r="112" spans="1:2" x14ac:dyDescent="0.35">
      <c r="A112" s="63"/>
      <c r="B112" s="63"/>
    </row>
    <row r="113" spans="1:6" x14ac:dyDescent="0.35">
      <c r="A113" s="63" t="s">
        <v>236</v>
      </c>
      <c r="B113" s="67">
        <v>45657</v>
      </c>
    </row>
    <row r="115" spans="1:6" ht="70" customHeight="1" x14ac:dyDescent="0.35">
      <c r="A115" s="71" t="s">
        <v>237</v>
      </c>
      <c r="B115" s="71" t="s">
        <v>238</v>
      </c>
      <c r="C115" s="71" t="s">
        <v>5</v>
      </c>
      <c r="D115" s="71" t="s">
        <v>6</v>
      </c>
      <c r="E115" s="71" t="s">
        <v>5</v>
      </c>
      <c r="F115" s="71" t="s">
        <v>6</v>
      </c>
    </row>
    <row r="116" spans="1:6" ht="70" customHeight="1" x14ac:dyDescent="0.35">
      <c r="A116" s="71" t="s">
        <v>702</v>
      </c>
      <c r="B116" s="71"/>
      <c r="C116" s="71" t="s">
        <v>22</v>
      </c>
      <c r="D116" s="71"/>
      <c r="E116" s="71" t="s">
        <v>23</v>
      </c>
      <c r="F116" s="71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docMetadata/LabelInfo.xml><?xml version="1.0" encoding="utf-8"?>
<clbl:labelList xmlns:clbl="http://schemas.microsoft.com/office/2020/mipLabelMetadata">
  <clbl:label id="{fae7b159-da8a-4f43-b4ed-ba6115f6e9fb}" enabled="1" method="Standard" siteId="{76fd78b2-83b7-4fc7-b5ba-5f59f5beb8cc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61</vt:i4>
      </vt:variant>
    </vt:vector>
  </HeadingPairs>
  <TitlesOfParts>
    <vt:vector size="61" baseType="lpstr">
      <vt:lpstr>Index</vt:lpstr>
      <vt:lpstr>EDBE25</vt:lpstr>
      <vt:lpstr>EDCF28</vt:lpstr>
      <vt:lpstr>EDCG28</vt:lpstr>
      <vt:lpstr>EEELSS</vt:lpstr>
      <vt:lpstr>EEFOCF</vt:lpstr>
      <vt:lpstr>EEMMQI</vt:lpstr>
      <vt:lpstr>EOEMOP</vt:lpstr>
      <vt:lpstr>EDBPDF</vt:lpstr>
      <vt:lpstr>EDCPSF</vt:lpstr>
      <vt:lpstr>EDCSDF</vt:lpstr>
      <vt:lpstr>EEIF30</vt:lpstr>
      <vt:lpstr>EEMOF1</vt:lpstr>
      <vt:lpstr>EOCHIF</vt:lpstr>
      <vt:lpstr>EODWHF</vt:lpstr>
      <vt:lpstr>EDBE31</vt:lpstr>
      <vt:lpstr>EDBE32</vt:lpstr>
      <vt:lpstr>EDFF25</vt:lpstr>
      <vt:lpstr>EEBCYF</vt:lpstr>
      <vt:lpstr>EEDGEF</vt:lpstr>
      <vt:lpstr>EEMMQE</vt:lpstr>
      <vt:lpstr>EOUSTF</vt:lpstr>
      <vt:lpstr>EDBE30</vt:lpstr>
      <vt:lpstr>EEEQTF</vt:lpstr>
      <vt:lpstr>EEPRUA</vt:lpstr>
      <vt:lpstr>EETECF</vt:lpstr>
      <vt:lpstr>EOEDOF</vt:lpstr>
      <vt:lpstr>EDACBF</vt:lpstr>
      <vt:lpstr>EDBE33</vt:lpstr>
      <vt:lpstr>EDCG27</vt:lpstr>
      <vt:lpstr>EDNPSF</vt:lpstr>
      <vt:lpstr>EEECRF</vt:lpstr>
      <vt:lpstr>EEIF50</vt:lpstr>
      <vt:lpstr>EEM150</vt:lpstr>
      <vt:lpstr>EENBEF</vt:lpstr>
      <vt:lpstr>EDFF33</vt:lpstr>
      <vt:lpstr>EDGSEC</vt:lpstr>
      <vt:lpstr>EDONTF</vt:lpstr>
      <vt:lpstr>EEESCF</vt:lpstr>
      <vt:lpstr>EELMIF</vt:lpstr>
      <vt:lpstr>EGSFOF</vt:lpstr>
      <vt:lpstr>EDFF32</vt:lpstr>
      <vt:lpstr>EEALVF</vt:lpstr>
      <vt:lpstr>EEARBF</vt:lpstr>
      <vt:lpstr>EEARFD</vt:lpstr>
      <vt:lpstr>EEBCIE</vt:lpstr>
      <vt:lpstr>EEESSF</vt:lpstr>
      <vt:lpstr>EEMCPF</vt:lpstr>
      <vt:lpstr>EESMCF</vt:lpstr>
      <vt:lpstr>EOASEF</vt:lpstr>
      <vt:lpstr>EOUSEF</vt:lpstr>
      <vt:lpstr>ESLVRE</vt:lpstr>
      <vt:lpstr>EDCG37</vt:lpstr>
      <vt:lpstr>EDFF30</vt:lpstr>
      <vt:lpstr>EDFF31</vt:lpstr>
      <vt:lpstr>EDNP27</vt:lpstr>
      <vt:lpstr>EEMAAF</vt:lpstr>
      <vt:lpstr>EENN50</vt:lpstr>
      <vt:lpstr>EES250</vt:lpstr>
      <vt:lpstr>EGOLDE</vt:lpstr>
      <vt:lpstr>ELLIQF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Harishchandra Lagali, Nagraj</dc:creator>
  <cp:lastModifiedBy>Sudesh Ummadi - AMC</cp:lastModifiedBy>
  <dcterms:created xsi:type="dcterms:W3CDTF">2015-12-17T12:36:10Z</dcterms:created>
  <dcterms:modified xsi:type="dcterms:W3CDTF">2025-01-10T04:51:12Z</dcterms:modified>
</cp:coreProperties>
</file>